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zim\Desktop\"/>
    </mc:Choice>
  </mc:AlternateContent>
  <bookViews>
    <workbookView xWindow="0" yWindow="0" windowWidth="0" windowHeight="0"/>
  </bookViews>
  <sheets>
    <sheet name="Rekapitulace stavby" sheetId="1" r:id="rId1"/>
    <sheet name="SO 01 - Lampové stožáry u..." sheetId="2" r:id="rId2"/>
  </sheets>
  <definedNames>
    <definedName name="_xlnm.Print_Area" localSheetId="0">'Rekapitulace stavby'!$D$4:$AO$76,'Rekapitulace stavby'!$C$82:$AQ$111</definedName>
    <definedName name="_xlnm.Print_Titles" localSheetId="0">'Rekapitulace stavby'!$92:$92</definedName>
    <definedName name="_xlnm._FilterDatabase" localSheetId="1" hidden="1">'SO 01 - Lampové stožáry u...'!$C$131:$K$274</definedName>
    <definedName name="_xlnm.Print_Area" localSheetId="1">'SO 01 - Lampové stožáry u...'!$C$4:$J$76,'SO 01 - Lampové stožáry u...'!$C$82:$J$113,'SO 01 - Lampové stožáry u...'!$C$119:$J$274</definedName>
    <definedName name="_xlnm.Print_Titles" localSheetId="1">'SO 01 - Lampové stožáry u...'!$131:$131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F126"/>
  <c r="E124"/>
  <c r="BI111"/>
  <c r="BH111"/>
  <c r="BG111"/>
  <c r="BF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F89"/>
  <c r="E87"/>
  <c r="J24"/>
  <c r="E24"/>
  <c r="J129"/>
  <c r="J23"/>
  <c r="J21"/>
  <c r="E21"/>
  <c r="J91"/>
  <c r="J20"/>
  <c r="J18"/>
  <c r="E18"/>
  <c r="F92"/>
  <c r="J17"/>
  <c r="J15"/>
  <c r="E15"/>
  <c r="F91"/>
  <c r="J14"/>
  <c r="J12"/>
  <c r="J126"/>
  <c r="E7"/>
  <c r="E122"/>
  <c i="1" r="CK109"/>
  <c r="CJ109"/>
  <c r="CI109"/>
  <c r="CH109"/>
  <c r="CG109"/>
  <c r="CF109"/>
  <c r="BZ109"/>
  <c r="CE109"/>
  <c r="CK108"/>
  <c r="CJ108"/>
  <c r="CI108"/>
  <c r="CH108"/>
  <c r="CG108"/>
  <c r="CF108"/>
  <c r="BZ108"/>
  <c r="CE108"/>
  <c r="CK107"/>
  <c r="CJ107"/>
  <c r="CI107"/>
  <c r="CH107"/>
  <c r="CG107"/>
  <c r="CF107"/>
  <c r="BZ107"/>
  <c r="CE107"/>
  <c r="CK106"/>
  <c r="CJ106"/>
  <c r="CI106"/>
  <c r="CH106"/>
  <c r="CG106"/>
  <c r="CF106"/>
  <c r="BZ106"/>
  <c r="CE106"/>
  <c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J262"/>
  <c r="BK143"/>
  <c r="J222"/>
  <c r="J166"/>
  <c r="J240"/>
  <c r="BK188"/>
  <c r="BK134"/>
  <c r="J236"/>
  <c r="BK271"/>
  <c r="J194"/>
  <c r="J135"/>
  <c r="J176"/>
  <c r="BK246"/>
  <c r="BK219"/>
  <c r="BK228"/>
  <c r="J180"/>
  <c r="J143"/>
  <c r="BK198"/>
  <c r="BK192"/>
  <c r="J185"/>
  <c r="J146"/>
  <c r="J231"/>
  <c r="BK174"/>
  <c r="BK146"/>
  <c r="BK216"/>
  <c r="BK142"/>
  <c r="BK251"/>
  <c r="J167"/>
  <c r="J241"/>
  <c r="J193"/>
  <c r="BK152"/>
  <c r="J153"/>
  <c r="BK248"/>
  <c r="J179"/>
  <c r="BK268"/>
  <c r="BK193"/>
  <c r="BK244"/>
  <c r="J216"/>
  <c r="J256"/>
  <c r="J183"/>
  <c r="BK150"/>
  <c r="BK235"/>
  <c r="BK145"/>
  <c r="J228"/>
  <c r="BK182"/>
  <c r="J274"/>
  <c r="J247"/>
  <c r="J196"/>
  <c r="J223"/>
  <c r="BK232"/>
  <c r="BK138"/>
  <c r="J213"/>
  <c r="BK148"/>
  <c r="J200"/>
  <c r="J175"/>
  <c r="J237"/>
  <c r="BK249"/>
  <c r="BK186"/>
  <c r="J261"/>
  <c r="BK163"/>
  <c r="BK227"/>
  <c r="BK255"/>
  <c r="BK207"/>
  <c r="BK170"/>
  <c r="J139"/>
  <c r="BK181"/>
  <c r="J253"/>
  <c r="BK184"/>
  <c r="BK274"/>
  <c r="J233"/>
  <c r="BK195"/>
  <c r="BK263"/>
  <c r="J270"/>
  <c r="J156"/>
  <c r="BK250"/>
  <c r="J212"/>
  <c r="J271"/>
  <c r="J198"/>
  <c r="J149"/>
  <c r="J264"/>
  <c r="BK223"/>
  <c r="J272"/>
  <c r="BK209"/>
  <c r="J171"/>
  <c r="J232"/>
  <c r="J158"/>
  <c r="BK242"/>
  <c r="J227"/>
  <c r="J181"/>
  <c r="J144"/>
  <c r="BK196"/>
  <c r="BK267"/>
  <c r="J164"/>
  <c r="J269"/>
  <c r="BK203"/>
  <c r="J150"/>
  <c r="J245"/>
  <c r="BK206"/>
  <c r="BK261"/>
  <c r="BK180"/>
  <c r="BK272"/>
  <c r="J219"/>
  <c r="BK176"/>
  <c r="J209"/>
  <c r="BK185"/>
  <c r="J266"/>
  <c r="BK220"/>
  <c r="J260"/>
  <c r="J204"/>
  <c r="J151"/>
  <c r="BK204"/>
  <c r="J159"/>
  <c r="BK218"/>
  <c r="J273"/>
  <c r="J206"/>
  <c r="BK149"/>
  <c r="J252"/>
  <c r="BK161"/>
  <c r="J238"/>
  <c r="J138"/>
  <c r="J263"/>
  <c r="BK153"/>
  <c r="BK238"/>
  <c r="BK171"/>
  <c r="J217"/>
  <c r="BK252"/>
  <c r="BK194"/>
  <c r="J235"/>
  <c r="BK167"/>
  <c r="BK154"/>
  <c r="BK266"/>
  <c r="J203"/>
  <c r="BK262"/>
  <c r="BK258"/>
  <c r="BK187"/>
  <c r="BK237"/>
  <c r="J184"/>
  <c r="BK231"/>
  <c r="BK256"/>
  <c r="J187"/>
  <c r="BK257"/>
  <c r="BK147"/>
  <c r="J230"/>
  <c r="J173"/>
  <c r="J188"/>
  <c r="J249"/>
  <c r="BK200"/>
  <c r="J136"/>
  <c r="BK191"/>
  <c r="J191"/>
  <c r="J134"/>
  <c r="BK205"/>
  <c r="BK165"/>
  <c r="BK260"/>
  <c r="BK166"/>
  <c r="J248"/>
  <c r="BK221"/>
  <c r="BK159"/>
  <c r="J186"/>
  <c r="J165"/>
  <c r="J147"/>
  <c r="J199"/>
  <c r="J177"/>
  <c r="BK240"/>
  <c r="J163"/>
  <c r="J258"/>
  <c r="J218"/>
  <c r="BK226"/>
  <c r="J205"/>
  <c r="BK164"/>
  <c r="BK189"/>
  <c r="J254"/>
  <c r="J215"/>
  <c r="J190"/>
  <c r="BK199"/>
  <c r="BK157"/>
  <c r="J267"/>
  <c r="BK155"/>
  <c r="J211"/>
  <c r="BK175"/>
  <c r="J259"/>
  <c r="J145"/>
  <c r="J201"/>
  <c r="BK225"/>
  <c r="BK158"/>
  <c r="J137"/>
  <c r="J189"/>
  <c r="BK264"/>
  <c r="BK224"/>
  <c r="J154"/>
  <c r="BK173"/>
  <c r="J229"/>
  <c r="BK202"/>
  <c r="J157"/>
  <c r="BK236"/>
  <c r="J160"/>
  <c r="J255"/>
  <c r="J202"/>
  <c r="BK135"/>
  <c r="BK208"/>
  <c r="BK160"/>
  <c r="BK141"/>
  <c r="J169"/>
  <c r="BK210"/>
  <c r="BK169"/>
  <c r="J257"/>
  <c r="BK269"/>
  <c r="BK241"/>
  <c r="J142"/>
  <c r="J210"/>
  <c r="BK179"/>
  <c r="BK140"/>
  <c r="BK212"/>
  <c r="BK151"/>
  <c r="BK217"/>
  <c r="BK229"/>
  <c r="BK178"/>
  <c r="J246"/>
  <c r="BK222"/>
  <c r="J161"/>
  <c r="J207"/>
  <c r="BK273"/>
  <c r="BK214"/>
  <c r="BK137"/>
  <c r="J214"/>
  <c r="J174"/>
  <c r="BK270"/>
  <c r="J168"/>
  <c r="BK259"/>
  <c r="BK136"/>
  <c r="BK239"/>
  <c r="J162"/>
  <c r="BK215"/>
  <c r="J226"/>
  <c r="BK201"/>
  <c r="J148"/>
  <c r="BK230"/>
  <c r="BK162"/>
  <c r="J239"/>
  <c r="BK211"/>
  <c r="J141"/>
  <c r="J224"/>
  <c r="BK168"/>
  <c r="J221"/>
  <c r="BK253"/>
  <c r="J195"/>
  <c r="BK247"/>
  <c r="J192"/>
  <c r="BK144"/>
  <c r="BK213"/>
  <c r="J208"/>
  <c r="J170"/>
  <c r="J250"/>
  <c r="J152"/>
  <c r="J220"/>
  <c r="J268"/>
  <c r="J140"/>
  <c r="BK156"/>
  <c r="BK139"/>
  <c r="BK233"/>
  <c r="J178"/>
  <c r="J225"/>
  <c r="BK245"/>
  <c r="BK190"/>
  <c r="J242"/>
  <c r="J182"/>
  <c r="J155"/>
  <c i="1" r="AS94"/>
  <c i="2" r="BK254"/>
  <c r="BK183"/>
  <c r="J251"/>
  <c r="BK177"/>
  <c r="J244"/>
  <c l="1" r="R172"/>
  <c r="BK172"/>
  <c r="J172"/>
  <c r="J98"/>
  <c r="BK234"/>
  <c r="J234"/>
  <c r="J100"/>
  <c r="T133"/>
  <c r="P243"/>
  <c r="BK197"/>
  <c r="J197"/>
  <c r="J99"/>
  <c r="R243"/>
  <c r="P133"/>
  <c r="P132"/>
  <c i="1" r="AU95"/>
  <c i="2" r="T197"/>
  <c r="T234"/>
  <c r="BK265"/>
  <c r="J265"/>
  <c r="J102"/>
  <c r="BK133"/>
  <c r="BK132"/>
  <c r="J132"/>
  <c r="J96"/>
  <c r="J30"/>
  <c r="R197"/>
  <c r="T243"/>
  <c r="P197"/>
  <c r="R234"/>
  <c r="R265"/>
  <c r="P172"/>
  <c r="BK243"/>
  <c r="J243"/>
  <c r="J101"/>
  <c r="P265"/>
  <c r="R133"/>
  <c r="R132"/>
  <c r="T172"/>
  <c r="P234"/>
  <c r="T265"/>
  <c r="J89"/>
  <c r="F128"/>
  <c r="BE149"/>
  <c r="BE153"/>
  <c r="BE162"/>
  <c r="BE178"/>
  <c r="BE185"/>
  <c r="BE213"/>
  <c r="BE233"/>
  <c r="BE241"/>
  <c r="BE259"/>
  <c r="BE273"/>
  <c r="BE274"/>
  <c r="J128"/>
  <c r="BE142"/>
  <c r="BE148"/>
  <c r="BE151"/>
  <c r="BE154"/>
  <c r="BE157"/>
  <c r="BE180"/>
  <c r="BE186"/>
  <c r="BE198"/>
  <c r="BE204"/>
  <c r="BE209"/>
  <c r="BE210"/>
  <c r="BE214"/>
  <c r="BE225"/>
  <c r="BE227"/>
  <c r="BE242"/>
  <c r="BE139"/>
  <c r="BE179"/>
  <c r="BE189"/>
  <c r="BE194"/>
  <c r="BE211"/>
  <c r="BE229"/>
  <c r="BE244"/>
  <c r="BE251"/>
  <c r="E85"/>
  <c r="BE137"/>
  <c r="BE140"/>
  <c r="BE159"/>
  <c r="BE175"/>
  <c r="BE190"/>
  <c r="BE193"/>
  <c r="BE206"/>
  <c r="BE216"/>
  <c r="BE236"/>
  <c r="BE245"/>
  <c r="BE253"/>
  <c r="F129"/>
  <c r="BE145"/>
  <c r="BE152"/>
  <c r="BE156"/>
  <c r="BE161"/>
  <c r="BE166"/>
  <c r="BE187"/>
  <c r="BE199"/>
  <c r="BE215"/>
  <c r="BE230"/>
  <c r="BE247"/>
  <c r="BE266"/>
  <c r="BE144"/>
  <c r="BE155"/>
  <c r="BE165"/>
  <c r="BE169"/>
  <c r="BE191"/>
  <c r="BE205"/>
  <c r="BE232"/>
  <c r="BE237"/>
  <c r="BE249"/>
  <c r="BE255"/>
  <c r="BE262"/>
  <c r="BE134"/>
  <c r="BE136"/>
  <c r="BE138"/>
  <c r="BE160"/>
  <c r="BE164"/>
  <c r="BE177"/>
  <c r="BE202"/>
  <c r="BE207"/>
  <c r="BE221"/>
  <c r="BE226"/>
  <c r="BE240"/>
  <c r="BE264"/>
  <c r="BE270"/>
  <c r="BE141"/>
  <c r="BE176"/>
  <c r="BE188"/>
  <c r="BE192"/>
  <c r="BE200"/>
  <c r="BE212"/>
  <c r="BE223"/>
  <c r="BE238"/>
  <c r="BE256"/>
  <c r="BE257"/>
  <c r="BE269"/>
  <c r="BE135"/>
  <c r="BE163"/>
  <c r="BE173"/>
  <c r="BE182"/>
  <c r="BE184"/>
  <c r="BE219"/>
  <c r="BE224"/>
  <c r="BE228"/>
  <c r="BE231"/>
  <c r="BE239"/>
  <c r="BE260"/>
  <c r="J92"/>
  <c r="BE158"/>
  <c r="BE168"/>
  <c r="BE171"/>
  <c r="BE183"/>
  <c r="BE220"/>
  <c r="BE250"/>
  <c r="BE258"/>
  <c r="BE261"/>
  <c r="BE268"/>
  <c r="BE272"/>
  <c r="BE143"/>
  <c r="BE146"/>
  <c r="BE150"/>
  <c r="BE170"/>
  <c r="BE196"/>
  <c r="BE203"/>
  <c r="BE217"/>
  <c r="BE235"/>
  <c r="BE246"/>
  <c r="BE267"/>
  <c r="BE271"/>
  <c r="BE147"/>
  <c r="BE167"/>
  <c r="BE174"/>
  <c r="BE181"/>
  <c r="BE195"/>
  <c r="BE201"/>
  <c r="BE208"/>
  <c r="BE218"/>
  <c r="BE222"/>
  <c r="BE248"/>
  <c r="BE252"/>
  <c r="BE254"/>
  <c r="BE263"/>
  <c r="F38"/>
  <c i="1" r="BC95"/>
  <c r="BC94"/>
  <c r="AY94"/>
  <c i="2" r="F37"/>
  <c i="1" r="BB95"/>
  <c r="BB94"/>
  <c r="AX94"/>
  <c i="2" r="J36"/>
  <c i="1" r="AW95"/>
  <c i="2" r="F39"/>
  <c i="1" r="BD95"/>
  <c r="BD94"/>
  <c r="W36"/>
  <c r="AU94"/>
  <c i="2" r="J111"/>
  <c r="J105"/>
  <c r="J31"/>
  <c r="J32"/>
  <c i="1" r="AG95"/>
  <c r="AG94"/>
  <c r="AG108"/>
  <c r="AV108"/>
  <c r="BY108"/>
  <c i="2" r="F36"/>
  <c i="1" r="BA95"/>
  <c r="BA94"/>
  <c r="AW94"/>
  <c r="AK33"/>
  <c i="2" l="1" r="T132"/>
  <c r="BE111"/>
  <c r="J133"/>
  <c r="J97"/>
  <c i="1" r="CD108"/>
  <c i="2" r="J113"/>
  <c r="F35"/>
  <c i="1" r="AZ95"/>
  <c r="AZ94"/>
  <c r="AV94"/>
  <c r="AG104"/>
  <c r="AV104"/>
  <c r="BY104"/>
  <c r="AG100"/>
  <c r="AV100"/>
  <c r="BY100"/>
  <c r="W34"/>
  <c r="AK26"/>
  <c r="AG103"/>
  <c r="AG105"/>
  <c r="AV105"/>
  <c r="BY105"/>
  <c r="AG109"/>
  <c r="AV109"/>
  <c r="BY109"/>
  <c r="AN108"/>
  <c i="2" r="J35"/>
  <c i="1" r="AV95"/>
  <c r="AT95"/>
  <c r="AN95"/>
  <c r="AG99"/>
  <c r="CD99"/>
  <c r="AG98"/>
  <c r="W33"/>
  <c r="AG102"/>
  <c r="AV102"/>
  <c r="BY102"/>
  <c r="W35"/>
  <c r="AG101"/>
  <c r="AV101"/>
  <c r="BY101"/>
  <c r="AG107"/>
  <c r="CD107"/>
  <c r="AG106"/>
  <c r="CD106"/>
  <c l="1" r="CD100"/>
  <c r="CD101"/>
  <c r="CD103"/>
  <c i="2" r="J41"/>
  <c i="1" r="CD109"/>
  <c r="CD104"/>
  <c r="CD102"/>
  <c r="CD98"/>
  <c r="CD105"/>
  <c r="AG97"/>
  <c r="AK27"/>
  <c r="AV98"/>
  <c r="BY98"/>
  <c r="AN105"/>
  <c r="AN101"/>
  <c r="AN102"/>
  <c r="AV103"/>
  <c r="BY103"/>
  <c r="AN109"/>
  <c r="AN104"/>
  <c r="AT94"/>
  <c r="AN94"/>
  <c r="W32"/>
  <c r="AN100"/>
  <c r="AV99"/>
  <c r="BY99"/>
  <c r="AV107"/>
  <c r="BY107"/>
  <c r="AV106"/>
  <c r="BY106"/>
  <c l="1" r="AK32"/>
  <c r="AK29"/>
  <c r="AN103"/>
  <c r="AN98"/>
  <c r="AN99"/>
  <c r="AN106"/>
  <c r="AG111"/>
  <c r="AN107"/>
  <c l="1" r="AK38"/>
  <c r="AN97"/>
  <c l="1" r="AN111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<sst xmlns="http://schemas.openxmlformats.org/spreadsheetml/2006/main">
  <si>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</si>
  <si>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</si>
  <si>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</si>
  <si>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</si>
  <si>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</si>
  <si>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{2b044916-da0b-40b3-a85c-ad779e1473f4}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</si>
  <si>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</si>
  <si>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</si>
  <si>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</si>
  <si>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</si>
  <si>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</si>
  <si>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</si>
  <si>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</si>
  <si>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</si>
  <si>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20230627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</si>
  <si>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</si>
  <si>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</si>
  <si>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VO ul. Slovanská ETAPA II</t>
  </si>
  <si>
    <t>KSO:</t>
  </si>
  <si>
    <t>CC-CZ:</t>
  </si>
  <si>
    <t>Místo:</t>
  </si>
  <si>
    <t xml:space="preserve"> </t>
  </si>
  <si>
    <t>Datum:</t>
  </si>
  <si>
    <t>27. 6. 2023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</si>
  <si>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</si>
  <si>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</si>
  <si>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</si>
  <si>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</si>
  <si>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</si>
  <si>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</si>
  <si>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</si>
  <si>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</si>
  <si>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</si>
  <si>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</si>
  <si>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</si>
  <si>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</si>
  <si>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</si>
  <si>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</si>
  <si>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</si>
  <si>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</si>
  <si>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</si>
  <si>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</si>
  <si>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</si>
  <si>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</si>
  <si>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</si>
  <si>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</si>
  <si>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</si>
  <si>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</si>
  <si>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</si>
  <si>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</si>
  <si>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</si>
  <si>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</si>
  <si>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</si>
  <si>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</si>
  <si>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</si>
  <si>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</si>
  <si>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</si>
  <si>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</si>
  <si>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</si>
  <si>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</si>
  <si>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</si>
  <si>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</si>
  <si>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</si>
  <si>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</si>
  <si>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</si>
  <si>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</si>
  <si>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</si>
  <si>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</si>
  <si>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</si>
  <si>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</si>
  <si>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</si>
  <si>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</si>
  <si>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</si>
  <si>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</si>
  <si>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</si>
  <si>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</si>
  <si>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</si>
  <si>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</si>
  <si>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</si>
  <si>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</si>
  <si>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</si>
  <si>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Lampové stožáry ul. Slovanská od ul. Řecká ETAPA II</t>
  </si>
  <si>
    <t>STA</t>
  </si>
  <si>
    <t>1</t>
  </si>
  <si>
    <t>{45d188d4-74af-430e-a9ce-a8a18d4c3c36}</t>
  </si>
  <si>
    <t>2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</si>
  <si>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</si>
  <si>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</si>
  <si>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</si>
  <si>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</si>
  <si>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</si>
  <si>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</si>
  <si>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Mechanizace - (plošina, jeřáb</t>
  </si>
  <si>
    <t>DSPS</t>
  </si>
  <si>
    <t>Dopravní značení</t>
  </si>
  <si>
    <t xml:space="preserve">Doprava výkonového materiálu </t>
  </si>
  <si>
    <t xml:space="preserve">ZÁBORY </t>
  </si>
  <si>
    <t xml:space="preserve">Geodetické zaměření skutečného stavu </t>
  </si>
  <si>
    <t xml:space="preserve">Geodetické vytyčení </t>
  </si>
  <si>
    <t>Vytyčení ostatních inž. sítí</t>
  </si>
  <si>
    <t>Vyplň vlastní</t>
  </si>
  <si>
    <t>OSTATNENAKLADYVLASTNE</t>
  </si>
  <si>
    <t>Celkové náklady za stavbu 1) + 2)</t>
  </si>
  <si>
    <t>KRYCÍ LIST SOUPISU PRACÍ</t>
  </si>
  <si>
    <t>Objekt:</t>
  </si>
  <si>
    <t>SO 01 - Lampové stožáry ul. Slovanská od ul. Řecká ETAPA II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</si>
  <si>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</si>
  <si>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</si>
  <si>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</si>
  <si>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</si>
  <si>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</si>
  <si>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</si>
  <si>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01.. - Trasa od lamp. stož. 13 po lamp stož. č. 14</t>
  </si>
  <si>
    <t>02.. - Trasa od lamp. stož. č. 14 po lamp. stož. č. 19</t>
  </si>
  <si>
    <t>03.. - Lampové stožáry č. 14-19</t>
  </si>
  <si>
    <t xml:space="preserve">04.. - Demontáž kab. trasy včetně lamp. stož. </t>
  </si>
  <si>
    <t xml:space="preserve">05.. - Trasa od ul. Slovanská do ul. Řecká k prvnímu st. lamp. stož. </t>
  </si>
  <si>
    <t>06.. - Ostatní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</si>
  <si>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</si>
  <si>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</si>
  <si>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</si>
  <si>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</si>
  <si>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</si>
  <si>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</si>
  <si>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</si>
  <si>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</si>
  <si>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</si>
  <si>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</si>
  <si>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</si>
  <si>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</si>
  <si>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</si>
  <si>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</si>
  <si>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</si>
  <si>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</si>
  <si>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</si>
  <si>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</si>
  <si>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</si>
  <si>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</si>
  <si>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</si>
  <si>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</si>
  <si>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01..</t>
  </si>
  <si>
    <t>Trasa od lamp. stož. 13 po lamp stož. č. 14</t>
  </si>
  <si>
    <t>ROZPOCET</t>
  </si>
  <si>
    <t>K</t>
  </si>
  <si>
    <t>468051121</t>
  </si>
  <si>
    <t>Bourání základu betonového při elektromontážích</t>
  </si>
  <si>
    <t>m3</t>
  </si>
  <si>
    <t>4</t>
  </si>
  <si>
    <t>1554330258</t>
  </si>
  <si>
    <t>M</t>
  </si>
  <si>
    <t>LSV.500126</t>
  </si>
  <si>
    <t>SILNIČNÍ OBRUBNÍK OBLOUKOVÝ R3</t>
  </si>
  <si>
    <t>kus</t>
  </si>
  <si>
    <t>8</t>
  </si>
  <si>
    <t>499972141</t>
  </si>
  <si>
    <t>3</t>
  </si>
  <si>
    <t>460891121</t>
  </si>
  <si>
    <t>Osazení betonového obrubníku silničního ležatého do betonu při elektromontážích</t>
  </si>
  <si>
    <t>m</t>
  </si>
  <si>
    <t>-383362679</t>
  </si>
  <si>
    <t>4470199972</t>
  </si>
  <si>
    <t>Beton C12/15 Cemix 310 drenážní 25 kg</t>
  </si>
  <si>
    <t>kg</t>
  </si>
  <si>
    <t>-1346014549</t>
  </si>
  <si>
    <t>5</t>
  </si>
  <si>
    <t>468041112</t>
  </si>
  <si>
    <t>Řezání betonového podkladu nebo krytu při elektromontážích hl přes 10 do 15 cm</t>
  </si>
  <si>
    <t>-2055020393</t>
  </si>
  <si>
    <t>6</t>
  </si>
  <si>
    <t>468011142.1</t>
  </si>
  <si>
    <t>Odstranění podkladu nebo krytu komunikace při elektromontážích ze živice tl přes 5 do 10 cm</t>
  </si>
  <si>
    <t>m2</t>
  </si>
  <si>
    <t>-1323868818</t>
  </si>
  <si>
    <t>7</t>
  </si>
  <si>
    <t>4400885100</t>
  </si>
  <si>
    <t>Betonová zámková dlažba DITON ÍČKO přírodní, výška 40 mm</t>
  </si>
  <si>
    <t>1396978124</t>
  </si>
  <si>
    <t>468021212</t>
  </si>
  <si>
    <t>Rozebrání dlažeb při elektromontážích ručně z dlaždic betonových nebo keramických do písku spáry nezalité</t>
  </si>
  <si>
    <t>-584809308</t>
  </si>
  <si>
    <t>9</t>
  </si>
  <si>
    <t>460881612</t>
  </si>
  <si>
    <t>Kladení dlažby z dlaždic betonových tvarovaných a zámkových do lože z kameniva těženého při elektromontážích</t>
  </si>
  <si>
    <t>-60275678</t>
  </si>
  <si>
    <t>10</t>
  </si>
  <si>
    <t>2353146</t>
  </si>
  <si>
    <t>písek křemičitý frakce do 0,01mm</t>
  </si>
  <si>
    <t>-540684513</t>
  </si>
  <si>
    <t>11</t>
  </si>
  <si>
    <t>460871141</t>
  </si>
  <si>
    <t>Podklad vozovky a chodníku ze štěrkodrti se zhutněním při elektromontážích tl do 5 cm</t>
  </si>
  <si>
    <t>2060882440</t>
  </si>
  <si>
    <t>12</t>
  </si>
  <si>
    <t>58337308</t>
  </si>
  <si>
    <t>štěrkopísek frakce 0/2</t>
  </si>
  <si>
    <t>t</t>
  </si>
  <si>
    <t>974844694</t>
  </si>
  <si>
    <t>13</t>
  </si>
  <si>
    <t>460871142</t>
  </si>
  <si>
    <t>Podklad vozovky a chodníku ze štěrkodrti se zhutněním při elektromontážích tl přes 5 do 10 cm</t>
  </si>
  <si>
    <t>-673535049</t>
  </si>
  <si>
    <t>14</t>
  </si>
  <si>
    <t>58344121</t>
  </si>
  <si>
    <t>štěrkodrť frakce 0/8</t>
  </si>
  <si>
    <t>-2140231390</t>
  </si>
  <si>
    <t>460871144</t>
  </si>
  <si>
    <t>Podklad vozovky a chodníku ze štěrkodrti se zhutněním při elektromontážích tl přes 15 do 20 cm</t>
  </si>
  <si>
    <t>1161581588</t>
  </si>
  <si>
    <t>16</t>
  </si>
  <si>
    <t>58344171</t>
  </si>
  <si>
    <t>štěrkodrť frakce 0/32</t>
  </si>
  <si>
    <t>1331521659</t>
  </si>
  <si>
    <t>17</t>
  </si>
  <si>
    <t>460161132</t>
  </si>
  <si>
    <t>Hloubení kabelových rýh ručně š 35 cm hl 40 cm v hornině tř I skupiny 3</t>
  </si>
  <si>
    <t>-1556657344</t>
  </si>
  <si>
    <t>18</t>
  </si>
  <si>
    <t>460431142</t>
  </si>
  <si>
    <t>Zásyp kabelových rýh ručně se zhutněním š 35 cm hl 40 cm z horniny tř I skupiny 3</t>
  </si>
  <si>
    <t>-1714031288</t>
  </si>
  <si>
    <t>19</t>
  </si>
  <si>
    <t>460921121</t>
  </si>
  <si>
    <t>Vyspravení krytu komunikací po překopech při elektromontážích asfaltovým betonem tl 3 cm</t>
  </si>
  <si>
    <t>1397636825</t>
  </si>
  <si>
    <t>20</t>
  </si>
  <si>
    <t>58942406</t>
  </si>
  <si>
    <t>beton asfaltový vrstva obrusná ACO 11+ pojivo asfalt 50/70</t>
  </si>
  <si>
    <t>-336992950</t>
  </si>
  <si>
    <t>783903160</t>
  </si>
  <si>
    <t>Provedení penetrační nátěru pórovitých betonových podlah</t>
  </si>
  <si>
    <t>945339093</t>
  </si>
  <si>
    <t>22</t>
  </si>
  <si>
    <t>BRM.R5746</t>
  </si>
  <si>
    <t>VEDASIN E-VA, penetrační nátěr na bázi asfaltové emulze</t>
  </si>
  <si>
    <t>litr</t>
  </si>
  <si>
    <t>-707933293</t>
  </si>
  <si>
    <t>23</t>
  </si>
  <si>
    <t>460921122</t>
  </si>
  <si>
    <t>Vyspravení krytu komunikací po překopech při elektromontážích asfaltovým betonem tl 6 cm</t>
  </si>
  <si>
    <t>1752452133</t>
  </si>
  <si>
    <t>24</t>
  </si>
  <si>
    <t>58943115</t>
  </si>
  <si>
    <t>beton asfaltový podkladní ACP 16S pojivo asfalt 50/70</t>
  </si>
  <si>
    <t>1241934375</t>
  </si>
  <si>
    <t>25</t>
  </si>
  <si>
    <t>460871133</t>
  </si>
  <si>
    <t>Podklad vozovky a chodníku ze štěrkopísku se zhutněním při elektromontážích tl přes 10 do 15 cm</t>
  </si>
  <si>
    <t>1809226377</t>
  </si>
  <si>
    <t>26</t>
  </si>
  <si>
    <t>SCC8/10</t>
  </si>
  <si>
    <t xml:space="preserve">BETON SC C8/10 </t>
  </si>
  <si>
    <t>2123758633</t>
  </si>
  <si>
    <t>27</t>
  </si>
  <si>
    <t>460871154</t>
  </si>
  <si>
    <t>Podklad vozovky a chodníku z kameniva drceného se zhutněním při elektromontážích tl přes 20 do 25 cm</t>
  </si>
  <si>
    <t>259126667</t>
  </si>
  <si>
    <t>28</t>
  </si>
  <si>
    <t>58344197</t>
  </si>
  <si>
    <t>štěrkodrť frakce 0/63</t>
  </si>
  <si>
    <t>-1295509075</t>
  </si>
  <si>
    <t>29</t>
  </si>
  <si>
    <t>460161312</t>
  </si>
  <si>
    <t>Hloubení kabelových rýh ručně š 50 cm hl 120 cm v hornině tř I skupiny 3</t>
  </si>
  <si>
    <t>-685519002</t>
  </si>
  <si>
    <t>30</t>
  </si>
  <si>
    <t>460431332</t>
  </si>
  <si>
    <t>Zásyp kabelových rýh ručně se zhutněním š 50 cm hl 120 cm z horniny tř I skupiny 3</t>
  </si>
  <si>
    <t>-1720348350</t>
  </si>
  <si>
    <t>31</t>
  </si>
  <si>
    <t>PKB.711030</t>
  </si>
  <si>
    <t>CYKY-J 4x16 RE</t>
  </si>
  <si>
    <t>km</t>
  </si>
  <si>
    <t>-1777123312</t>
  </si>
  <si>
    <t>32</t>
  </si>
  <si>
    <t>34571350</t>
  </si>
  <si>
    <t>trubka elektroinstalační ohebná dvouplášťová korugovaná (chránička) D 32/40mm, HDPE+LDPE</t>
  </si>
  <si>
    <t>2103134877</t>
  </si>
  <si>
    <t>33</t>
  </si>
  <si>
    <t>460791111</t>
  </si>
  <si>
    <t>Montáž trubek ochranných plastových uložených volně do rýhy tuhých D do 32 mm</t>
  </si>
  <si>
    <t>1362280050</t>
  </si>
  <si>
    <t>34</t>
  </si>
  <si>
    <t>210950121</t>
  </si>
  <si>
    <t>Zatažení lana do kanálu nebo tvárnicové trasy</t>
  </si>
  <si>
    <t>1854876088</t>
  </si>
  <si>
    <t>35</t>
  </si>
  <si>
    <t>460671113</t>
  </si>
  <si>
    <t>Výstražná fólie pro krytí kabelů šířky 34 cm</t>
  </si>
  <si>
    <t>2087855069</t>
  </si>
  <si>
    <t>36</t>
  </si>
  <si>
    <t>JTA.0013703.URS</t>
  </si>
  <si>
    <t>EXTRUNET - výstražná fólie z polyethylenu šíře 33cm s potiskem</t>
  </si>
  <si>
    <t>-1385083536</t>
  </si>
  <si>
    <t>37</t>
  </si>
  <si>
    <t>997013655</t>
  </si>
  <si>
    <t>Poplatek za uložení na skládce (skládkovné) zeminy a kamení kód odpadu 17 05 04</t>
  </si>
  <si>
    <t>-1896763406</t>
  </si>
  <si>
    <t>38</t>
  </si>
  <si>
    <t>469973117</t>
  </si>
  <si>
    <t>Poplatek za uložení na skládce (skládkovné) odpadu asfaltového bez dehtu kód odpadu 17 03 02</t>
  </si>
  <si>
    <t>-263601784</t>
  </si>
  <si>
    <t>02..</t>
  </si>
  <si>
    <t>Trasa od lamp. stož. č. 14 po lamp. stož. č. 19</t>
  </si>
  <si>
    <t>39</t>
  </si>
  <si>
    <t>460131113</t>
  </si>
  <si>
    <t>Hloubení nezapažených jam při elektromontážích ručně v hornině tř I skupiny 3</t>
  </si>
  <si>
    <t>945605144</t>
  </si>
  <si>
    <t>40</t>
  </si>
  <si>
    <t>46039112</t>
  </si>
  <si>
    <t xml:space="preserve">Zásyp jam při elektromontážích ručně se zhutněním </t>
  </si>
  <si>
    <t>1781253516</t>
  </si>
  <si>
    <t>41</t>
  </si>
  <si>
    <t>910930926</t>
  </si>
  <si>
    <t>42</t>
  </si>
  <si>
    <t>-1430012117</t>
  </si>
  <si>
    <t>43</t>
  </si>
  <si>
    <t>-366479878</t>
  </si>
  <si>
    <t>44</t>
  </si>
  <si>
    <t>898759038</t>
  </si>
  <si>
    <t>45</t>
  </si>
  <si>
    <t>-825683140</t>
  </si>
  <si>
    <t>46</t>
  </si>
  <si>
    <t>-1309549042</t>
  </si>
  <si>
    <t>47</t>
  </si>
  <si>
    <t>29483931</t>
  </si>
  <si>
    <t>48</t>
  </si>
  <si>
    <t>-1110911354</t>
  </si>
  <si>
    <t>49</t>
  </si>
  <si>
    <t>-1015256576</t>
  </si>
  <si>
    <t>50</t>
  </si>
  <si>
    <t>-416763265</t>
  </si>
  <si>
    <t>51</t>
  </si>
  <si>
    <t>837258159</t>
  </si>
  <si>
    <t>52</t>
  </si>
  <si>
    <t>1543813681</t>
  </si>
  <si>
    <t>53</t>
  </si>
  <si>
    <t>953303421</t>
  </si>
  <si>
    <t>54</t>
  </si>
  <si>
    <t>-504619983</t>
  </si>
  <si>
    <t>55</t>
  </si>
  <si>
    <t>1137574512</t>
  </si>
  <si>
    <t>56</t>
  </si>
  <si>
    <t>2044721670</t>
  </si>
  <si>
    <t>57</t>
  </si>
  <si>
    <t>-1521948103</t>
  </si>
  <si>
    <t>58</t>
  </si>
  <si>
    <t>-2123130290</t>
  </si>
  <si>
    <t>59</t>
  </si>
  <si>
    <t>288949229</t>
  </si>
  <si>
    <t>60</t>
  </si>
  <si>
    <t>746111781</t>
  </si>
  <si>
    <t>61</t>
  </si>
  <si>
    <t>-1909402880</t>
  </si>
  <si>
    <t>62</t>
  </si>
  <si>
    <t>1873749789</t>
  </si>
  <si>
    <t>03..</t>
  </si>
  <si>
    <t>Lampové stožáry č. 14-19</t>
  </si>
  <si>
    <t>63</t>
  </si>
  <si>
    <t>983034696</t>
  </si>
  <si>
    <t>64</t>
  </si>
  <si>
    <t>1741131665</t>
  </si>
  <si>
    <t>65</t>
  </si>
  <si>
    <t>-869402274</t>
  </si>
  <si>
    <t>66</t>
  </si>
  <si>
    <t>1290540</t>
  </si>
  <si>
    <t>STOZAROVE POUZDRO SP 250/1000</t>
  </si>
  <si>
    <t>-370165238</t>
  </si>
  <si>
    <t>67</t>
  </si>
  <si>
    <t>ZEM2.1</t>
  </si>
  <si>
    <t>manžeta - označení uzemnění - zelenožlutá</t>
  </si>
  <si>
    <t>906007932</t>
  </si>
  <si>
    <t>68</t>
  </si>
  <si>
    <t>1000110054</t>
  </si>
  <si>
    <t>GPH MSRTK 33/8-1000 Teplem smrštitelná trubice zelenožlutá</t>
  </si>
  <si>
    <t>-107924154</t>
  </si>
  <si>
    <t>69</t>
  </si>
  <si>
    <t>741110003</t>
  </si>
  <si>
    <t>Montáž trubka plastová tuhá D přes 35 mm uložená pevně</t>
  </si>
  <si>
    <t>-1651094653</t>
  </si>
  <si>
    <t>70</t>
  </si>
  <si>
    <t>741910121</t>
  </si>
  <si>
    <t>Montáž výložník typový nástěnný šroubovaný zinkovaný a stojina</t>
  </si>
  <si>
    <t>682772332</t>
  </si>
  <si>
    <t>71</t>
  </si>
  <si>
    <t>10.042.239</t>
  </si>
  <si>
    <t>Výložník UZB 1-1500 žárový zinek</t>
  </si>
  <si>
    <t>299786990</t>
  </si>
  <si>
    <t>72</t>
  </si>
  <si>
    <t>10.043.050</t>
  </si>
  <si>
    <t>Stožár UZM 10-133/108/89, žárový zinek</t>
  </si>
  <si>
    <t>-400456167</t>
  </si>
  <si>
    <t>132</t>
  </si>
  <si>
    <t>SL21</t>
  </si>
  <si>
    <t>Svídidlo LED mini st0,8a / 70 W 8480 lm/ 2700 K</t>
  </si>
  <si>
    <t>-791253382</t>
  </si>
  <si>
    <t>73</t>
  </si>
  <si>
    <t>1000110063</t>
  </si>
  <si>
    <t>GPH MSRTK 225/75-1000 Teplem smrštitelná trubice</t>
  </si>
  <si>
    <t>-59103445</t>
  </si>
  <si>
    <t>74</t>
  </si>
  <si>
    <t>210204011</t>
  </si>
  <si>
    <t>Montáž stožárů osvětlení ocelových samostatně stojících délky do 12 m</t>
  </si>
  <si>
    <t>377406367</t>
  </si>
  <si>
    <t>75</t>
  </si>
  <si>
    <t>58932312</t>
  </si>
  <si>
    <t>beton C 12/15 kamenivo frakce 0/16</t>
  </si>
  <si>
    <t>-1385951691</t>
  </si>
  <si>
    <t>76</t>
  </si>
  <si>
    <t>58331200</t>
  </si>
  <si>
    <t>štěrkopísek netříděný</t>
  </si>
  <si>
    <t>-641519008</t>
  </si>
  <si>
    <t>77</t>
  </si>
  <si>
    <t>59247001</t>
  </si>
  <si>
    <t>dlaždice teracová 300x300x30mm</t>
  </si>
  <si>
    <t>-1670553864</t>
  </si>
  <si>
    <t>78</t>
  </si>
  <si>
    <t>741130006.1</t>
  </si>
  <si>
    <t>Ukončení vodič izolovaný do 16 mm2 v rozváděči nebo na přístroji</t>
  </si>
  <si>
    <t>-978863564</t>
  </si>
  <si>
    <t>79</t>
  </si>
  <si>
    <t>741120101</t>
  </si>
  <si>
    <t>Montáž vodič Cu izolovaný plný a laněný s PVC pláštěm žíla 0,15-16 mm2 zatažený (např. CY, CHAH-V)</t>
  </si>
  <si>
    <t>335125524</t>
  </si>
  <si>
    <t>80</t>
  </si>
  <si>
    <t>-2120041544</t>
  </si>
  <si>
    <t>134</t>
  </si>
  <si>
    <t>741130001</t>
  </si>
  <si>
    <t>Ukončení vodič izolovaný do 2,5 mm2 v rozváděči nebo na přístroji</t>
  </si>
  <si>
    <t>1163912032</t>
  </si>
  <si>
    <t>135</t>
  </si>
  <si>
    <t>PKB.711031</t>
  </si>
  <si>
    <t>CYKY-J 5x1,5</t>
  </si>
  <si>
    <t>1462883704</t>
  </si>
  <si>
    <t>136</t>
  </si>
  <si>
    <t>741122031</t>
  </si>
  <si>
    <t>Montáž kabel Cu bez ukončení uložený pod omítku plný kulatý 5x1,5 až 2,5 mm2 (např. CYKY)</t>
  </si>
  <si>
    <t>-420610892</t>
  </si>
  <si>
    <t>81</t>
  </si>
  <si>
    <t>1394456</t>
  </si>
  <si>
    <t>EL.VYZBROJ 1POJ. IP20 SR 411-14 Z/UN</t>
  </si>
  <si>
    <t>1474661396</t>
  </si>
  <si>
    <t>82</t>
  </si>
  <si>
    <t>741210001</t>
  </si>
  <si>
    <t>Montáž rozvodnice oceloplechová nebo plastová běžná do 20 kg</t>
  </si>
  <si>
    <t>1166146380</t>
  </si>
  <si>
    <t>83</t>
  </si>
  <si>
    <t>1030026835</t>
  </si>
  <si>
    <t>EATON 10GN01 10GN01 Vymezovací vložky D01 10A E14</t>
  </si>
  <si>
    <t>-127665078</t>
  </si>
  <si>
    <t>84</t>
  </si>
  <si>
    <t>1000269892</t>
  </si>
  <si>
    <t>Pojistková hlavice E14 - 1 pól</t>
  </si>
  <si>
    <t>1661676439</t>
  </si>
  <si>
    <t>85</t>
  </si>
  <si>
    <t>10.068.544</t>
  </si>
  <si>
    <t>SKELDO Rozdělovací hlava EN 4.3 pro průměr 6-25, smršťovací</t>
  </si>
  <si>
    <t>-1249197052</t>
  </si>
  <si>
    <t>86</t>
  </si>
  <si>
    <t>741128001</t>
  </si>
  <si>
    <t>Ostatní práce při montáži vodičů a kabelů - odjutování a očištění</t>
  </si>
  <si>
    <t>-259767538</t>
  </si>
  <si>
    <t>87</t>
  </si>
  <si>
    <t>741373002</t>
  </si>
  <si>
    <t>Montáž svítidlo výbojkové průmyslové stropní na výložník</t>
  </si>
  <si>
    <t>-1420361236</t>
  </si>
  <si>
    <t>88</t>
  </si>
  <si>
    <t>210220002</t>
  </si>
  <si>
    <t>Montáž uzemňovacích vedení vodičů FeZn pomocí svorek na povrchu drátem nebo lanem do průměru 10 mm</t>
  </si>
  <si>
    <t>1735856512</t>
  </si>
  <si>
    <t>89</t>
  </si>
  <si>
    <t>35441073</t>
  </si>
  <si>
    <t>drát D 10mm FeZn</t>
  </si>
  <si>
    <t>-1742367832</t>
  </si>
  <si>
    <t>90</t>
  </si>
  <si>
    <t>741420020</t>
  </si>
  <si>
    <t>Montáž svorka hromosvodná s jedním šroubem</t>
  </si>
  <si>
    <t>754635767</t>
  </si>
  <si>
    <t>91</t>
  </si>
  <si>
    <t>8500173722</t>
  </si>
  <si>
    <t>Svorka připojovací Kovoblesk SP1 Uni, nerez N-V2A</t>
  </si>
  <si>
    <t>-265576203</t>
  </si>
  <si>
    <t>92</t>
  </si>
  <si>
    <t>741410041</t>
  </si>
  <si>
    <t>Montáž vodič uzemňovací drát nebo lano D do 10 mm v městské zástavbě</t>
  </si>
  <si>
    <t>-464649485</t>
  </si>
  <si>
    <t>93</t>
  </si>
  <si>
    <t>35442110</t>
  </si>
  <si>
    <t>štítek plastový - čísla svodů</t>
  </si>
  <si>
    <t>1676856500</t>
  </si>
  <si>
    <t>94</t>
  </si>
  <si>
    <t>741128002</t>
  </si>
  <si>
    <t>Ostatní práce při montáži vodičů a kabelů - označení dalším štítkem</t>
  </si>
  <si>
    <t>-282949377</t>
  </si>
  <si>
    <t>04..</t>
  </si>
  <si>
    <t xml:space="preserve">Demontáž kab. trasy včetně lamp. stož. </t>
  </si>
  <si>
    <t>95</t>
  </si>
  <si>
    <t>218902011</t>
  </si>
  <si>
    <t>Demontáž kabelů Al do 1 kV plných nebo laněných kulatých žíly 4x16 mm2 (např. AYKY) bez odpojení vodičů uložených volně</t>
  </si>
  <si>
    <t>-1835777012</t>
  </si>
  <si>
    <t>96</t>
  </si>
  <si>
    <t>218220002</t>
  </si>
  <si>
    <t>Demontáž uzemňovacích vedení vodičů FeZn upevněného na povrchu drátem nebo lanem do průměru 10 mm</t>
  </si>
  <si>
    <t>-339149876</t>
  </si>
  <si>
    <t>97</t>
  </si>
  <si>
    <t>21819156</t>
  </si>
  <si>
    <t>Demontáž svorkovnice oceloplechových typ SVO 1 bez odpojení vodičů</t>
  </si>
  <si>
    <t>-1088152616</t>
  </si>
  <si>
    <t>98</t>
  </si>
  <si>
    <t>218100101</t>
  </si>
  <si>
    <t>Odpojení vodičů ze svorkovnice průřezu žíly do 16 mm2</t>
  </si>
  <si>
    <t>-1022109018</t>
  </si>
  <si>
    <t>99</t>
  </si>
  <si>
    <t>218040011</t>
  </si>
  <si>
    <t>Demontáž sloupů nn ocelových trubkových jednoduchých do 12 m</t>
  </si>
  <si>
    <t>1828904842</t>
  </si>
  <si>
    <t>133</t>
  </si>
  <si>
    <t>741372811</t>
  </si>
  <si>
    <t>Demontáž svítidla průmysl výbojkového závěsného na oku hmotnosti do 10 kg bez zachování funkčnosti</t>
  </si>
  <si>
    <t>1750083736</t>
  </si>
  <si>
    <t>100</t>
  </si>
  <si>
    <t>961044111</t>
  </si>
  <si>
    <t>Bourání základů z betonu prostého</t>
  </si>
  <si>
    <t>-1176414948</t>
  </si>
  <si>
    <t>101</t>
  </si>
  <si>
    <t>997013601</t>
  </si>
  <si>
    <t>Poplatek za uložení na skládce (skládkovné) stavebního odpadu betonového kód odpadu 17 01 01</t>
  </si>
  <si>
    <t>-1467675666</t>
  </si>
  <si>
    <t>05..</t>
  </si>
  <si>
    <t xml:space="preserve">Trasa od ul. Slovanská do ul. Řecká k prvnímu st. lamp. stož. </t>
  </si>
  <si>
    <t>102</t>
  </si>
  <si>
    <t>460131113.1</t>
  </si>
  <si>
    <t>-59300295</t>
  </si>
  <si>
    <t>103</t>
  </si>
  <si>
    <t>46039112.2</t>
  </si>
  <si>
    <t>Zásyp jam při elektromontážích ručně se zhutněním</t>
  </si>
  <si>
    <t>-1285537959</t>
  </si>
  <si>
    <t>104</t>
  </si>
  <si>
    <t>468051121.1</t>
  </si>
  <si>
    <t>913804421</t>
  </si>
  <si>
    <t>105</t>
  </si>
  <si>
    <t>468021212.1</t>
  </si>
  <si>
    <t>-1339747443</t>
  </si>
  <si>
    <t>106</t>
  </si>
  <si>
    <t>460881612.1</t>
  </si>
  <si>
    <t>-1226389532</t>
  </si>
  <si>
    <t>107</t>
  </si>
  <si>
    <t>2353146.1</t>
  </si>
  <si>
    <t>-1600579914</t>
  </si>
  <si>
    <t>108</t>
  </si>
  <si>
    <t>460871141.1</t>
  </si>
  <si>
    <t>1291792699</t>
  </si>
  <si>
    <t>109</t>
  </si>
  <si>
    <t>58337308.1</t>
  </si>
  <si>
    <t>322136376</t>
  </si>
  <si>
    <t>110</t>
  </si>
  <si>
    <t>460871142.1</t>
  </si>
  <si>
    <t>-1358222815</t>
  </si>
  <si>
    <t>111</t>
  </si>
  <si>
    <t>58344121.1</t>
  </si>
  <si>
    <t>-1122732800</t>
  </si>
  <si>
    <t>112</t>
  </si>
  <si>
    <t>460871144.1</t>
  </si>
  <si>
    <t>1459710238</t>
  </si>
  <si>
    <t>113</t>
  </si>
  <si>
    <t>58344171.1</t>
  </si>
  <si>
    <t>-2133561598</t>
  </si>
  <si>
    <t>114</t>
  </si>
  <si>
    <t>460161132.1</t>
  </si>
  <si>
    <t>-1269020710</t>
  </si>
  <si>
    <t>115</t>
  </si>
  <si>
    <t>460431142.1</t>
  </si>
  <si>
    <t>-490421395</t>
  </si>
  <si>
    <t>116</t>
  </si>
  <si>
    <t>PKB.711030.2</t>
  </si>
  <si>
    <t>279116170</t>
  </si>
  <si>
    <t>117</t>
  </si>
  <si>
    <t>34571350.1</t>
  </si>
  <si>
    <t>-1335774412</t>
  </si>
  <si>
    <t>118</t>
  </si>
  <si>
    <t>460791111.1</t>
  </si>
  <si>
    <t>1946622559</t>
  </si>
  <si>
    <t>119</t>
  </si>
  <si>
    <t>210950121.1</t>
  </si>
  <si>
    <t>2133319917</t>
  </si>
  <si>
    <t>120</t>
  </si>
  <si>
    <t>460671113.1</t>
  </si>
  <si>
    <t>102634951</t>
  </si>
  <si>
    <t>121</t>
  </si>
  <si>
    <t>JTA.0013703.URS.1</t>
  </si>
  <si>
    <t>-1071061067</t>
  </si>
  <si>
    <t>122</t>
  </si>
  <si>
    <t>997013655.1</t>
  </si>
  <si>
    <t>92218469</t>
  </si>
  <si>
    <t>06..</t>
  </si>
  <si>
    <t>Ostatní</t>
  </si>
  <si>
    <t>123</t>
  </si>
  <si>
    <t>741810001</t>
  </si>
  <si>
    <t>Celková prohlídka elektrického rozvodu a zařízení do 100 000,- Kč</t>
  </si>
  <si>
    <t>1459801455</t>
  </si>
  <si>
    <t>124</t>
  </si>
  <si>
    <t>741820102</t>
  </si>
  <si>
    <t xml:space="preserve">Měření intenzity osvětlení </t>
  </si>
  <si>
    <t>soubor</t>
  </si>
  <si>
    <t>-1980149477</t>
  </si>
  <si>
    <t>125</t>
  </si>
  <si>
    <t>741820001</t>
  </si>
  <si>
    <t>Měření zemních odporů zemniče</t>
  </si>
  <si>
    <t>-1885826366</t>
  </si>
  <si>
    <t>126</t>
  </si>
  <si>
    <t>460061121</t>
  </si>
  <si>
    <t>Přechodová lávka délky do 2 m včetně zábradlí přes výkop u elektromontážních prací zřízení</t>
  </si>
  <si>
    <t>-1793547109</t>
  </si>
  <si>
    <t>127</t>
  </si>
  <si>
    <t>460061122</t>
  </si>
  <si>
    <t>Přechodová lávka délky do 2 m včetně zábradlí přes výkop u elektromontážních prací odstranění</t>
  </si>
  <si>
    <t>275815092</t>
  </si>
  <si>
    <t>128</t>
  </si>
  <si>
    <t>31686151</t>
  </si>
  <si>
    <t>lávka ocelová přes výkopy 2000x1000mm</t>
  </si>
  <si>
    <t>1095320608</t>
  </si>
  <si>
    <t>129</t>
  </si>
  <si>
    <t>210292208</t>
  </si>
  <si>
    <t>Odinstalování a nainstalování dopravních značek</t>
  </si>
  <si>
    <t>-1784282199</t>
  </si>
  <si>
    <t>130</t>
  </si>
  <si>
    <t>460242111</t>
  </si>
  <si>
    <t>Provizorní zajištění potrubí ve výkopech při křížení s kabelem</t>
  </si>
  <si>
    <t>242688964</t>
  </si>
  <si>
    <t>131</t>
  </si>
  <si>
    <t>460242211</t>
  </si>
  <si>
    <t>Provizorní zajištění kabelů ve výkopech při jejich křížení</t>
  </si>
  <si>
    <t>1435560841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</si>
</sst>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3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4" fontId="27" fillId="2" borderId="0" xfId="0" applyNumberFormat="1" applyFont="1" applyFill="1" applyAlignment="1" applyProtection="1">
      <alignment vertical="center"/>
      <protection locked="0"/>
    </xf>
    <xf numFmtId="4" fontId="2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23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14.4" customHeight="1">
      <c r="B26" s="17"/>
      <c r="C26" s="18"/>
      <c r="D26" s="34" t="s">
        <v>33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35">
        <f>ROUND(AG94,2)</f>
        <v>0</v>
      </c>
      <c r="AL26" s="18"/>
      <c r="AM26" s="18"/>
      <c r="AN26" s="18"/>
      <c r="AO26" s="18"/>
      <c r="AP26" s="18"/>
      <c r="AQ26" s="18"/>
      <c r="AR26" s="16"/>
      <c r="BE26" s="27"/>
    </row>
    <row r="27" s="1" customFormat="1" ht="14.4" customHeight="1">
      <c r="B27" s="17"/>
      <c r="C27" s="18"/>
      <c r="D27" s="34" t="s">
        <v>34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35">
        <f>ROUND(AG97, 2)</f>
        <v>0</v>
      </c>
      <c r="AL27" s="35"/>
      <c r="AM27" s="35"/>
      <c r="AN27" s="35"/>
      <c r="AO27" s="35"/>
      <c r="AP27" s="18"/>
      <c r="AQ27" s="18"/>
      <c r="AR27" s="16"/>
      <c r="BE27" s="27"/>
    </row>
    <row r="28" s="2" customFormat="1" ht="6.96" customHeigh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9"/>
      <c r="BE28" s="27"/>
    </row>
    <row r="29" s="2" customFormat="1" ht="25.92" customHeight="1">
      <c r="A29" s="36"/>
      <c r="B29" s="37"/>
      <c r="C29" s="38"/>
      <c r="D29" s="40" t="s">
        <v>35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ROUND(AK26 + AK27, 2)</f>
        <v>0</v>
      </c>
      <c r="AL29" s="41"/>
      <c r="AM29" s="41"/>
      <c r="AN29" s="41"/>
      <c r="AO29" s="41"/>
      <c r="AP29" s="38"/>
      <c r="AQ29" s="38"/>
      <c r="AR29" s="39"/>
      <c r="BE29" s="27"/>
    </row>
    <row r="30" s="2" customFormat="1" ht="6.96" customHeight="1">
      <c r="A30" s="36"/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9"/>
      <c r="BE30" s="27"/>
    </row>
    <row r="31" s="2" customFormat="1">
      <c r="A31" s="36"/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43" t="s">
        <v>36</v>
      </c>
      <c r="M31" s="43"/>
      <c r="N31" s="43"/>
      <c r="O31" s="43"/>
      <c r="P31" s="43"/>
      <c r="Q31" s="38"/>
      <c r="R31" s="38"/>
      <c r="S31" s="38"/>
      <c r="T31" s="38"/>
      <c r="U31" s="38"/>
      <c r="V31" s="38"/>
      <c r="W31" s="43" t="s">
        <v>37</v>
      </c>
      <c r="X31" s="43"/>
      <c r="Y31" s="43"/>
      <c r="Z31" s="43"/>
      <c r="AA31" s="43"/>
      <c r="AB31" s="43"/>
      <c r="AC31" s="43"/>
      <c r="AD31" s="43"/>
      <c r="AE31" s="43"/>
      <c r="AF31" s="38"/>
      <c r="AG31" s="38"/>
      <c r="AH31" s="38"/>
      <c r="AI31" s="38"/>
      <c r="AJ31" s="38"/>
      <c r="AK31" s="43" t="s">
        <v>38</v>
      </c>
      <c r="AL31" s="43"/>
      <c r="AM31" s="43"/>
      <c r="AN31" s="43"/>
      <c r="AO31" s="43"/>
      <c r="AP31" s="38"/>
      <c r="AQ31" s="38"/>
      <c r="AR31" s="39"/>
      <c r="BE31" s="27"/>
    </row>
    <row r="32" s="3" customFormat="1" ht="14.4" customHeight="1">
      <c r="A32" s="3"/>
      <c r="B32" s="44"/>
      <c r="C32" s="45"/>
      <c r="D32" s="28" t="s">
        <v>39</v>
      </c>
      <c r="E32" s="45"/>
      <c r="F32" s="28" t="s">
        <v>40</v>
      </c>
      <c r="G32" s="45"/>
      <c r="H32" s="45"/>
      <c r="I32" s="45"/>
      <c r="J32" s="45"/>
      <c r="K32" s="45"/>
      <c r="L32" s="46">
        <v>0.20999999999999999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ROUND(AZ94 + SUM(CD97:CD109),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f>ROUND(AV94 + SUM(BY97:BY109), 2)</f>
        <v>0</v>
      </c>
      <c r="AL32" s="45"/>
      <c r="AM32" s="45"/>
      <c r="AN32" s="45"/>
      <c r="AO32" s="45"/>
      <c r="AP32" s="45"/>
      <c r="AQ32" s="45"/>
      <c r="AR32" s="48"/>
      <c r="BE32" s="49"/>
    </row>
    <row r="33" s="3" customFormat="1" ht="14.4" customHeight="1">
      <c r="A33" s="3"/>
      <c r="B33" s="44"/>
      <c r="C33" s="45"/>
      <c r="D33" s="45"/>
      <c r="E33" s="45"/>
      <c r="F33" s="28" t="s">
        <v>41</v>
      </c>
      <c r="G33" s="45"/>
      <c r="H33" s="45"/>
      <c r="I33" s="45"/>
      <c r="J33" s="45"/>
      <c r="K33" s="45"/>
      <c r="L33" s="46">
        <v>0.14999999999999999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ROUND(BA94 + SUM(CE97:CE109),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f>ROUND(AW94 + SUM(BZ97:BZ109), 2)</f>
        <v>0</v>
      </c>
      <c r="AL33" s="45"/>
      <c r="AM33" s="45"/>
      <c r="AN33" s="45"/>
      <c r="AO33" s="45"/>
      <c r="AP33" s="45"/>
      <c r="AQ33" s="45"/>
      <c r="AR33" s="48"/>
      <c r="BE33" s="49"/>
    </row>
    <row r="34" hidden="1" s="3" customFormat="1" ht="14.4" customHeight="1">
      <c r="A34" s="3"/>
      <c r="B34" s="44"/>
      <c r="C34" s="45"/>
      <c r="D34" s="45"/>
      <c r="E34" s="45"/>
      <c r="F34" s="28" t="s">
        <v>42</v>
      </c>
      <c r="G34" s="45"/>
      <c r="H34" s="45"/>
      <c r="I34" s="45"/>
      <c r="J34" s="45"/>
      <c r="K34" s="45"/>
      <c r="L34" s="46">
        <v>0.20999999999999999</v>
      </c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7">
        <f>ROUND(BB94 + SUM(CF97:CF109), 2)</f>
        <v>0</v>
      </c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7">
        <v>0</v>
      </c>
      <c r="AL34" s="45"/>
      <c r="AM34" s="45"/>
      <c r="AN34" s="45"/>
      <c r="AO34" s="45"/>
      <c r="AP34" s="45"/>
      <c r="AQ34" s="45"/>
      <c r="AR34" s="48"/>
      <c r="BE34" s="49"/>
    </row>
    <row r="35" hidden="1" s="3" customFormat="1" ht="14.4" customHeight="1">
      <c r="A35" s="3"/>
      <c r="B35" s="44"/>
      <c r="C35" s="45"/>
      <c r="D35" s="45"/>
      <c r="E35" s="45"/>
      <c r="F35" s="28" t="s">
        <v>43</v>
      </c>
      <c r="G35" s="45"/>
      <c r="H35" s="45"/>
      <c r="I35" s="45"/>
      <c r="J35" s="45"/>
      <c r="K35" s="45"/>
      <c r="L35" s="46">
        <v>0.14999999999999999</v>
      </c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7">
        <f>ROUND(BC94 + SUM(CG97:CG109), 2)</f>
        <v>0</v>
      </c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7">
        <v>0</v>
      </c>
      <c r="AL35" s="45"/>
      <c r="AM35" s="45"/>
      <c r="AN35" s="45"/>
      <c r="AO35" s="45"/>
      <c r="AP35" s="45"/>
      <c r="AQ35" s="45"/>
      <c r="AR35" s="48"/>
      <c r="BE35" s="3"/>
    </row>
    <row r="36" hidden="1" s="3" customFormat="1" ht="14.4" customHeight="1">
      <c r="A36" s="3"/>
      <c r="B36" s="44"/>
      <c r="C36" s="45"/>
      <c r="D36" s="45"/>
      <c r="E36" s="45"/>
      <c r="F36" s="28" t="s">
        <v>44</v>
      </c>
      <c r="G36" s="45"/>
      <c r="H36" s="45"/>
      <c r="I36" s="45"/>
      <c r="J36" s="45"/>
      <c r="K36" s="45"/>
      <c r="L36" s="46">
        <v>0</v>
      </c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7">
        <f>ROUND(BD94 + SUM(CH97:CH109), 2)</f>
        <v>0</v>
      </c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7">
        <v>0</v>
      </c>
      <c r="AL36" s="45"/>
      <c r="AM36" s="45"/>
      <c r="AN36" s="45"/>
      <c r="AO36" s="45"/>
      <c r="AP36" s="45"/>
      <c r="AQ36" s="45"/>
      <c r="AR36" s="48"/>
      <c r="BE36" s="3"/>
    </row>
    <row r="37" s="2" customFormat="1" ht="6.96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6"/>
    </row>
    <row r="38" s="2" customFormat="1" ht="25.92" customHeight="1">
      <c r="A38" s="36"/>
      <c r="B38" s="37"/>
      <c r="C38" s="50"/>
      <c r="D38" s="51" t="s">
        <v>45</v>
      </c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3" t="s">
        <v>46</v>
      </c>
      <c r="U38" s="52"/>
      <c r="V38" s="52"/>
      <c r="W38" s="52"/>
      <c r="X38" s="54" t="s">
        <v>47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5">
        <f>SUM(AK29:AK36)</f>
        <v>0</v>
      </c>
      <c r="AL38" s="52"/>
      <c r="AM38" s="52"/>
      <c r="AN38" s="52"/>
      <c r="AO38" s="56"/>
      <c r="AP38" s="50"/>
      <c r="AQ38" s="50"/>
      <c r="AR38" s="39"/>
      <c r="BE38" s="36"/>
    </row>
    <row r="39" s="2" customFormat="1" ht="6.96" customHeight="1">
      <c r="A39" s="36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9"/>
      <c r="BE39" s="36"/>
    </row>
    <row r="40" s="2" customFormat="1" ht="14.4" customHeight="1">
      <c r="A40" s="36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9"/>
      <c r="BE40" s="3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7"/>
      <c r="C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6"/>
      <c r="B60" s="37"/>
      <c r="C60" s="38"/>
      <c r="D60" s="62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2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2" t="s">
        <v>50</v>
      </c>
      <c r="AI60" s="41"/>
      <c r="AJ60" s="41"/>
      <c r="AK60" s="41"/>
      <c r="AL60" s="41"/>
      <c r="AM60" s="62" t="s">
        <v>51</v>
      </c>
      <c r="AN60" s="41"/>
      <c r="AO60" s="41"/>
      <c r="AP60" s="38"/>
      <c r="AQ60" s="38"/>
      <c r="AR60" s="39"/>
      <c r="BE60" s="36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6"/>
      <c r="B64" s="37"/>
      <c r="C64" s="38"/>
      <c r="D64" s="59" t="s">
        <v>52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53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39"/>
      <c r="BE64" s="36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6"/>
      <c r="B75" s="37"/>
      <c r="C75" s="38"/>
      <c r="D75" s="62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2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2" t="s">
        <v>50</v>
      </c>
      <c r="AI75" s="41"/>
      <c r="AJ75" s="41"/>
      <c r="AK75" s="41"/>
      <c r="AL75" s="41"/>
      <c r="AM75" s="62" t="s">
        <v>51</v>
      </c>
      <c r="AN75" s="41"/>
      <c r="AO75" s="41"/>
      <c r="AP75" s="38"/>
      <c r="AQ75" s="38"/>
      <c r="AR75" s="39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39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39"/>
      <c r="BE81" s="36"/>
    </row>
    <row r="82" s="2" customFormat="1" ht="24.96" customHeight="1">
      <c r="A82" s="36"/>
      <c r="B82" s="37"/>
      <c r="C82" s="19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6"/>
    </row>
    <row r="84" s="4" customFormat="1" ht="12" customHeight="1">
      <c r="A84" s="4"/>
      <c r="B84" s="68"/>
      <c r="C84" s="28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20230627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Rekonstrukce VO ul. Slovanská ETAPA II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6"/>
    </row>
    <row r="87" s="2" customFormat="1" ht="12" customHeight="1">
      <c r="A87" s="36"/>
      <c r="B87" s="37"/>
      <c r="C87" s="28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28" t="s">
        <v>22</v>
      </c>
      <c r="AJ87" s="38"/>
      <c r="AK87" s="38"/>
      <c r="AL87" s="38"/>
      <c r="AM87" s="77" t="str">
        <f>IF(AN8= "","",AN8)</f>
        <v>27. 6. 2023</v>
      </c>
      <c r="AN87" s="77"/>
      <c r="AO87" s="38"/>
      <c r="AP87" s="38"/>
      <c r="AQ87" s="38"/>
      <c r="AR87" s="39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6"/>
    </row>
    <row r="89" s="2" customFormat="1" ht="15.15" customHeight="1">
      <c r="A89" s="36"/>
      <c r="B89" s="37"/>
      <c r="C89" s="28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28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39"/>
      <c r="AS89" s="79" t="s">
        <v>55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28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28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39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56</v>
      </c>
      <c r="D92" s="92"/>
      <c r="E92" s="92"/>
      <c r="F92" s="92"/>
      <c r="G92" s="92"/>
      <c r="H92" s="93"/>
      <c r="I92" s="94" t="s">
        <v>57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58</v>
      </c>
      <c r="AH92" s="92"/>
      <c r="AI92" s="92"/>
      <c r="AJ92" s="92"/>
      <c r="AK92" s="92"/>
      <c r="AL92" s="92"/>
      <c r="AM92" s="92"/>
      <c r="AN92" s="94" t="s">
        <v>59</v>
      </c>
      <c r="AO92" s="92"/>
      <c r="AP92" s="96"/>
      <c r="AQ92" s="97" t="s">
        <v>60</v>
      </c>
      <c r="AR92" s="39"/>
      <c r="AS92" s="98" t="s">
        <v>61</v>
      </c>
      <c r="AT92" s="99" t="s">
        <v>62</v>
      </c>
      <c r="AU92" s="99" t="s">
        <v>63</v>
      </c>
      <c r="AV92" s="99" t="s">
        <v>64</v>
      </c>
      <c r="AW92" s="99" t="s">
        <v>65</v>
      </c>
      <c r="AX92" s="99" t="s">
        <v>66</v>
      </c>
      <c r="AY92" s="99" t="s">
        <v>67</v>
      </c>
      <c r="AZ92" s="99" t="s">
        <v>68</v>
      </c>
      <c r="BA92" s="99" t="s">
        <v>69</v>
      </c>
      <c r="BB92" s="99" t="s">
        <v>70</v>
      </c>
      <c r="BC92" s="99" t="s">
        <v>71</v>
      </c>
      <c r="BD92" s="100" t="s">
        <v>72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73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ROUND(AZ94*L32,2)</f>
        <v>0</v>
      </c>
      <c r="AW94" s="112">
        <f>ROUND(BA94*L33,2)</f>
        <v>0</v>
      </c>
      <c r="AX94" s="112">
        <f>ROUND(BB94*L32,2)</f>
        <v>0</v>
      </c>
      <c r="AY94" s="112">
        <f>ROUND(BC94*L33,2)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74</v>
      </c>
      <c r="BT94" s="115" t="s">
        <v>75</v>
      </c>
      <c r="BU94" s="116" t="s">
        <v>76</v>
      </c>
      <c r="BV94" s="115" t="s">
        <v>77</v>
      </c>
      <c r="BW94" s="115" t="s">
        <v>5</v>
      </c>
      <c r="BX94" s="115" t="s">
        <v>78</v>
      </c>
      <c r="CL94" s="115" t="s">
        <v>1</v>
      </c>
    </row>
    <row r="95" s="7" customFormat="1" ht="24.75" customHeight="1">
      <c r="A95" s="117" t="s">
        <v>79</v>
      </c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Lampové stožáry u...'!J32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82</v>
      </c>
      <c r="AR95" s="124"/>
      <c r="AS95" s="125">
        <v>0</v>
      </c>
      <c r="AT95" s="126">
        <f>ROUND(SUM(AV95:AW95),2)</f>
        <v>0</v>
      </c>
      <c r="AU95" s="127">
        <f>'SO 01 - Lampové stožáry u...'!P132</f>
        <v>0</v>
      </c>
      <c r="AV95" s="126">
        <f>'SO 01 - Lampové stožáry u...'!J35</f>
        <v>0</v>
      </c>
      <c r="AW95" s="126">
        <f>'SO 01 - Lampové stožáry u...'!J36</f>
        <v>0</v>
      </c>
      <c r="AX95" s="126">
        <f>'SO 01 - Lampové stožáry u...'!J37</f>
        <v>0</v>
      </c>
      <c r="AY95" s="126">
        <f>'SO 01 - Lampové stožáry u...'!J38</f>
        <v>0</v>
      </c>
      <c r="AZ95" s="126">
        <f>'SO 01 - Lampové stožáry u...'!F35</f>
        <v>0</v>
      </c>
      <c r="BA95" s="126">
        <f>'SO 01 - Lampové stožáry u...'!F36</f>
        <v>0</v>
      </c>
      <c r="BB95" s="126">
        <f>'SO 01 - Lampové stožáry u...'!F37</f>
        <v>0</v>
      </c>
      <c r="BC95" s="126">
        <f>'SO 01 - Lampové stožáry u...'!F38</f>
        <v>0</v>
      </c>
      <c r="BD95" s="128">
        <f>'SO 01 - Lampové stožáry u...'!F39</f>
        <v>0</v>
      </c>
      <c r="BE95" s="7"/>
      <c r="BT95" s="129" t="s">
        <v>83</v>
      </c>
      <c r="BV95" s="129" t="s">
        <v>77</v>
      </c>
      <c r="BW95" s="129" t="s">
        <v>84</v>
      </c>
      <c r="BX95" s="129" t="s">
        <v>5</v>
      </c>
      <c r="CL95" s="129" t="s">
        <v>1</v>
      </c>
      <c r="CM95" s="129" t="s">
        <v>85</v>
      </c>
    </row>
    <row r="96">
      <c r="B96" s="17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6"/>
    </row>
    <row r="97" s="2" customFormat="1" ht="30" customHeight="1">
      <c r="A97" s="36"/>
      <c r="B97" s="37"/>
      <c r="C97" s="105" t="s">
        <v>86</v>
      </c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108">
        <f>ROUND(SUM(AG98:AG109), 2)</f>
        <v>0</v>
      </c>
      <c r="AH97" s="108"/>
      <c r="AI97" s="108"/>
      <c r="AJ97" s="108"/>
      <c r="AK97" s="108"/>
      <c r="AL97" s="108"/>
      <c r="AM97" s="108"/>
      <c r="AN97" s="108">
        <f>ROUND(SUM(AN98:AN109), 2)</f>
        <v>0</v>
      </c>
      <c r="AO97" s="108"/>
      <c r="AP97" s="108"/>
      <c r="AQ97" s="130"/>
      <c r="AR97" s="39"/>
      <c r="AS97" s="98" t="s">
        <v>87</v>
      </c>
      <c r="AT97" s="99" t="s">
        <v>88</v>
      </c>
      <c r="AU97" s="99" t="s">
        <v>39</v>
      </c>
      <c r="AV97" s="100" t="s">
        <v>62</v>
      </c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19.92" customHeight="1">
      <c r="A98" s="36"/>
      <c r="B98" s="37"/>
      <c r="C98" s="38"/>
      <c r="D98" s="131" t="s">
        <v>89</v>
      </c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38"/>
      <c r="AD98" s="38"/>
      <c r="AE98" s="38"/>
      <c r="AF98" s="38"/>
      <c r="AG98" s="132">
        <f>ROUND(AG94 * AS98, 2)</f>
        <v>0</v>
      </c>
      <c r="AH98" s="133"/>
      <c r="AI98" s="133"/>
      <c r="AJ98" s="133"/>
      <c r="AK98" s="133"/>
      <c r="AL98" s="133"/>
      <c r="AM98" s="133"/>
      <c r="AN98" s="133">
        <f>ROUND(AG98 + AV98, 2)</f>
        <v>0</v>
      </c>
      <c r="AO98" s="133"/>
      <c r="AP98" s="133"/>
      <c r="AQ98" s="38"/>
      <c r="AR98" s="39"/>
      <c r="AS98" s="134">
        <v>0</v>
      </c>
      <c r="AT98" s="135" t="s">
        <v>90</v>
      </c>
      <c r="AU98" s="135" t="s">
        <v>40</v>
      </c>
      <c r="AV98" s="136">
        <f>ROUND(IF(AU98="základní",AG98*L32,IF(AU98="snížená",AG98*L33,0)), 2)</f>
        <v>0</v>
      </c>
      <c r="AW98" s="36"/>
      <c r="AX98" s="36"/>
      <c r="AY98" s="36"/>
      <c r="AZ98" s="36"/>
      <c r="BA98" s="36"/>
      <c r="BB98" s="36"/>
      <c r="BC98" s="36"/>
      <c r="BD98" s="36"/>
      <c r="BE98" s="36"/>
      <c r="BV98" s="13" t="s">
        <v>91</v>
      </c>
      <c r="BY98" s="137">
        <f>IF(AU98="základní",AV98,0)</f>
        <v>0</v>
      </c>
      <c r="BZ98" s="137">
        <f>IF(AU98="snížená",AV98,0)</f>
        <v>0</v>
      </c>
      <c r="CA98" s="137">
        <v>0</v>
      </c>
      <c r="CB98" s="137">
        <v>0</v>
      </c>
      <c r="CC98" s="137">
        <v>0</v>
      </c>
      <c r="CD98" s="137">
        <f>IF(AU98="základní",AG98,0)</f>
        <v>0</v>
      </c>
      <c r="CE98" s="137">
        <f>IF(AU98="snížená",AG98,0)</f>
        <v>0</v>
      </c>
      <c r="CF98" s="137">
        <f>IF(AU98="zákl. přenesená",AG98,0)</f>
        <v>0</v>
      </c>
      <c r="CG98" s="137">
        <f>IF(AU98="sníž. přenesená",AG98,0)</f>
        <v>0</v>
      </c>
      <c r="CH98" s="137">
        <f>IF(AU98="nulová",AG98,0)</f>
        <v>0</v>
      </c>
      <c r="CI98" s="13">
        <f>IF(AU98="základní",1,IF(AU98="snížená",2,IF(AU98="zákl. přenesená",4,IF(AU98="sníž. přenesená",5,3))))</f>
        <v>1</v>
      </c>
      <c r="CJ98" s="13">
        <f>IF(AT98="stavební čast",1,IF(AT98="investiční čast",2,3))</f>
        <v>1</v>
      </c>
      <c r="CK98" s="13" t="str">
        <f>IF(D98="Vyplň vlastní","","x")</f>
        <v>x</v>
      </c>
    </row>
    <row r="99" s="2" customFormat="1" ht="19.92" customHeight="1">
      <c r="A99" s="36"/>
      <c r="B99" s="37"/>
      <c r="C99" s="38"/>
      <c r="D99" s="131" t="s">
        <v>92</v>
      </c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38"/>
      <c r="AD99" s="38"/>
      <c r="AE99" s="38"/>
      <c r="AF99" s="38"/>
      <c r="AG99" s="132">
        <f>ROUND(AG94 * AS99, 2)</f>
        <v>0</v>
      </c>
      <c r="AH99" s="133"/>
      <c r="AI99" s="133"/>
      <c r="AJ99" s="133"/>
      <c r="AK99" s="133"/>
      <c r="AL99" s="133"/>
      <c r="AM99" s="133"/>
      <c r="AN99" s="133">
        <f>ROUND(AG99 + AV99, 2)</f>
        <v>0</v>
      </c>
      <c r="AO99" s="133"/>
      <c r="AP99" s="133"/>
      <c r="AQ99" s="38"/>
      <c r="AR99" s="39"/>
      <c r="AS99" s="134">
        <v>0</v>
      </c>
      <c r="AT99" s="135" t="s">
        <v>90</v>
      </c>
      <c r="AU99" s="135" t="s">
        <v>40</v>
      </c>
      <c r="AV99" s="136">
        <f>ROUND(IF(AU99="základní",AG99*L32,IF(AU99="snížená",AG99*L33,0)), 2)</f>
        <v>0</v>
      </c>
      <c r="AW99" s="36"/>
      <c r="AX99" s="36"/>
      <c r="AY99" s="36"/>
      <c r="AZ99" s="36"/>
      <c r="BA99" s="36"/>
      <c r="BB99" s="36"/>
      <c r="BC99" s="36"/>
      <c r="BD99" s="36"/>
      <c r="BE99" s="36"/>
      <c r="BV99" s="13" t="s">
        <v>91</v>
      </c>
      <c r="BY99" s="137">
        <f>IF(AU99="základní",AV99,0)</f>
        <v>0</v>
      </c>
      <c r="BZ99" s="137">
        <f>IF(AU99="snížená",AV99,0)</f>
        <v>0</v>
      </c>
      <c r="CA99" s="137">
        <v>0</v>
      </c>
      <c r="CB99" s="137">
        <v>0</v>
      </c>
      <c r="CC99" s="137">
        <v>0</v>
      </c>
      <c r="CD99" s="137">
        <f>IF(AU99="základní",AG99,0)</f>
        <v>0</v>
      </c>
      <c r="CE99" s="137">
        <f>IF(AU99="snížená",AG99,0)</f>
        <v>0</v>
      </c>
      <c r="CF99" s="137">
        <f>IF(AU99="zákl. přenesená",AG99,0)</f>
        <v>0</v>
      </c>
      <c r="CG99" s="137">
        <f>IF(AU99="sníž. přenesená",AG99,0)</f>
        <v>0</v>
      </c>
      <c r="CH99" s="137">
        <f>IF(AU99="nulová",AG99,0)</f>
        <v>0</v>
      </c>
      <c r="CI99" s="13">
        <f>IF(AU99="základní",1,IF(AU99="snížená",2,IF(AU99="zákl. přenesená",4,IF(AU99="sníž. přenesená",5,3))))</f>
        <v>1</v>
      </c>
      <c r="CJ99" s="13">
        <f>IF(AT99="stavební čast",1,IF(AT99="investiční čast",2,3))</f>
        <v>1</v>
      </c>
      <c r="CK99" s="13" t="str">
        <f>IF(D99="Vyplň vlastní","","x")</f>
        <v>x</v>
      </c>
    </row>
    <row r="100" s="2" customFormat="1" ht="19.92" customHeight="1">
      <c r="A100" s="36"/>
      <c r="B100" s="37"/>
      <c r="C100" s="38"/>
      <c r="D100" s="131" t="s">
        <v>93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38"/>
      <c r="AD100" s="38"/>
      <c r="AE100" s="38"/>
      <c r="AF100" s="38"/>
      <c r="AG100" s="132">
        <f>ROUND(AG94 * AS100, 2)</f>
        <v>0</v>
      </c>
      <c r="AH100" s="133"/>
      <c r="AI100" s="133"/>
      <c r="AJ100" s="133"/>
      <c r="AK100" s="133"/>
      <c r="AL100" s="133"/>
      <c r="AM100" s="133"/>
      <c r="AN100" s="133">
        <f>ROUND(AG100 + AV100, 2)</f>
        <v>0</v>
      </c>
      <c r="AO100" s="133"/>
      <c r="AP100" s="133"/>
      <c r="AQ100" s="38"/>
      <c r="AR100" s="39"/>
      <c r="AS100" s="134">
        <v>0</v>
      </c>
      <c r="AT100" s="135" t="s">
        <v>90</v>
      </c>
      <c r="AU100" s="135" t="s">
        <v>40</v>
      </c>
      <c r="AV100" s="136">
        <f>ROUND(IF(AU100="základní",AG100*L32,IF(AU100="snížená",AG100*L33,0)), 2)</f>
        <v>0</v>
      </c>
      <c r="AW100" s="36"/>
      <c r="AX100" s="36"/>
      <c r="AY100" s="36"/>
      <c r="AZ100" s="36"/>
      <c r="BA100" s="36"/>
      <c r="BB100" s="36"/>
      <c r="BC100" s="36"/>
      <c r="BD100" s="36"/>
      <c r="BE100" s="36"/>
      <c r="BV100" s="13" t="s">
        <v>91</v>
      </c>
      <c r="BY100" s="137">
        <f>IF(AU100="základní",AV100,0)</f>
        <v>0</v>
      </c>
      <c r="BZ100" s="137">
        <f>IF(AU100="snížená",AV100,0)</f>
        <v>0</v>
      </c>
      <c r="CA100" s="137">
        <v>0</v>
      </c>
      <c r="CB100" s="137">
        <v>0</v>
      </c>
      <c r="CC100" s="137">
        <v>0</v>
      </c>
      <c r="CD100" s="137">
        <f>IF(AU100="základní",AG100,0)</f>
        <v>0</v>
      </c>
      <c r="CE100" s="137">
        <f>IF(AU100="snížená",AG100,0)</f>
        <v>0</v>
      </c>
      <c r="CF100" s="137">
        <f>IF(AU100="zákl. přenesená",AG100,0)</f>
        <v>0</v>
      </c>
      <c r="CG100" s="137">
        <f>IF(AU100="sníž. přenesená",AG100,0)</f>
        <v>0</v>
      </c>
      <c r="CH100" s="137">
        <f>IF(AU100="nulová",AG100,0)</f>
        <v>0</v>
      </c>
      <c r="CI100" s="13">
        <f>IF(AU100="základní",1,IF(AU100="snížená",2,IF(AU100="zákl. přenesená",4,IF(AU100="sníž. přenesená",5,3))))</f>
        <v>1</v>
      </c>
      <c r="CJ100" s="13">
        <f>IF(AT100="stavební čast",1,IF(AT100="investiční čast",2,3))</f>
        <v>1</v>
      </c>
      <c r="CK100" s="13" t="str">
        <f>IF(D100="Vyplň vlastní","","x")</f>
        <v>x</v>
      </c>
    </row>
    <row r="101" s="2" customFormat="1" ht="19.92" customHeight="1">
      <c r="A101" s="36"/>
      <c r="B101" s="37"/>
      <c r="C101" s="38"/>
      <c r="D101" s="131" t="s">
        <v>94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38"/>
      <c r="AD101" s="38"/>
      <c r="AE101" s="38"/>
      <c r="AF101" s="38"/>
      <c r="AG101" s="132">
        <f>ROUND(AG94 * AS101, 2)</f>
        <v>0</v>
      </c>
      <c r="AH101" s="133"/>
      <c r="AI101" s="133"/>
      <c r="AJ101" s="133"/>
      <c r="AK101" s="133"/>
      <c r="AL101" s="133"/>
      <c r="AM101" s="133"/>
      <c r="AN101" s="133">
        <f>ROUND(AG101 + AV101, 2)</f>
        <v>0</v>
      </c>
      <c r="AO101" s="133"/>
      <c r="AP101" s="133"/>
      <c r="AQ101" s="38"/>
      <c r="AR101" s="39"/>
      <c r="AS101" s="134">
        <v>0</v>
      </c>
      <c r="AT101" s="135" t="s">
        <v>90</v>
      </c>
      <c r="AU101" s="135" t="s">
        <v>40</v>
      </c>
      <c r="AV101" s="136">
        <f>ROUND(IF(AU101="základní",AG101*L32,IF(AU101="snížená",AG101*L33,0)), 2)</f>
        <v>0</v>
      </c>
      <c r="AW101" s="36"/>
      <c r="AX101" s="36"/>
      <c r="AY101" s="36"/>
      <c r="AZ101" s="36"/>
      <c r="BA101" s="36"/>
      <c r="BB101" s="36"/>
      <c r="BC101" s="36"/>
      <c r="BD101" s="36"/>
      <c r="BE101" s="36"/>
      <c r="BV101" s="13" t="s">
        <v>91</v>
      </c>
      <c r="BY101" s="137">
        <f>IF(AU101="základní",AV101,0)</f>
        <v>0</v>
      </c>
      <c r="BZ101" s="137">
        <f>IF(AU101="snížená",AV101,0)</f>
        <v>0</v>
      </c>
      <c r="CA101" s="137">
        <v>0</v>
      </c>
      <c r="CB101" s="137">
        <v>0</v>
      </c>
      <c r="CC101" s="137">
        <v>0</v>
      </c>
      <c r="CD101" s="137">
        <f>IF(AU101="základní",AG101,0)</f>
        <v>0</v>
      </c>
      <c r="CE101" s="137">
        <f>IF(AU101="snížená",AG101,0)</f>
        <v>0</v>
      </c>
      <c r="CF101" s="137">
        <f>IF(AU101="zákl. přenesená",AG101,0)</f>
        <v>0</v>
      </c>
      <c r="CG101" s="137">
        <f>IF(AU101="sníž. přenesená",AG101,0)</f>
        <v>0</v>
      </c>
      <c r="CH101" s="137">
        <f>IF(AU101="nulová",AG101,0)</f>
        <v>0</v>
      </c>
      <c r="CI101" s="13">
        <f>IF(AU101="základní",1,IF(AU101="snížená",2,IF(AU101="zákl. přenesená",4,IF(AU101="sníž. přenesená",5,3))))</f>
        <v>1</v>
      </c>
      <c r="CJ101" s="13">
        <f>IF(AT101="stavební čast",1,IF(AT101="investiční čast",2,3))</f>
        <v>1</v>
      </c>
      <c r="CK101" s="13" t="str">
        <f>IF(D101="Vyplň vlastní","","x")</f>
        <v>x</v>
      </c>
    </row>
    <row r="102" s="2" customFormat="1" ht="19.92" customHeight="1">
      <c r="A102" s="36"/>
      <c r="B102" s="37"/>
      <c r="C102" s="38"/>
      <c r="D102" s="131" t="s">
        <v>95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38"/>
      <c r="AD102" s="38"/>
      <c r="AE102" s="38"/>
      <c r="AF102" s="38"/>
      <c r="AG102" s="132">
        <f>ROUND(AG94 * AS102, 2)</f>
        <v>0</v>
      </c>
      <c r="AH102" s="133"/>
      <c r="AI102" s="133"/>
      <c r="AJ102" s="133"/>
      <c r="AK102" s="133"/>
      <c r="AL102" s="133"/>
      <c r="AM102" s="133"/>
      <c r="AN102" s="133">
        <f>ROUND(AG102 + AV102, 2)</f>
        <v>0</v>
      </c>
      <c r="AO102" s="133"/>
      <c r="AP102" s="133"/>
      <c r="AQ102" s="38"/>
      <c r="AR102" s="39"/>
      <c r="AS102" s="134">
        <v>0</v>
      </c>
      <c r="AT102" s="135" t="s">
        <v>90</v>
      </c>
      <c r="AU102" s="135" t="s">
        <v>40</v>
      </c>
      <c r="AV102" s="136">
        <f>ROUND(IF(AU102="základní",AG102*L32,IF(AU102="snížená",AG102*L33,0)), 2)</f>
        <v>0</v>
      </c>
      <c r="AW102" s="36"/>
      <c r="AX102" s="36"/>
      <c r="AY102" s="36"/>
      <c r="AZ102" s="36"/>
      <c r="BA102" s="36"/>
      <c r="BB102" s="36"/>
      <c r="BC102" s="36"/>
      <c r="BD102" s="36"/>
      <c r="BE102" s="36"/>
      <c r="BV102" s="13" t="s">
        <v>91</v>
      </c>
      <c r="BY102" s="137">
        <f>IF(AU102="základní",AV102,0)</f>
        <v>0</v>
      </c>
      <c r="BZ102" s="137">
        <f>IF(AU102="snížená",AV102,0)</f>
        <v>0</v>
      </c>
      <c r="CA102" s="137">
        <v>0</v>
      </c>
      <c r="CB102" s="137">
        <v>0</v>
      </c>
      <c r="CC102" s="137">
        <v>0</v>
      </c>
      <c r="CD102" s="137">
        <f>IF(AU102="základní",AG102,0)</f>
        <v>0</v>
      </c>
      <c r="CE102" s="137">
        <f>IF(AU102="snížená",AG102,0)</f>
        <v>0</v>
      </c>
      <c r="CF102" s="137">
        <f>IF(AU102="zákl. přenesená",AG102,0)</f>
        <v>0</v>
      </c>
      <c r="CG102" s="137">
        <f>IF(AU102="sníž. přenesená",AG102,0)</f>
        <v>0</v>
      </c>
      <c r="CH102" s="137">
        <f>IF(AU102="nulová",AG102,0)</f>
        <v>0</v>
      </c>
      <c r="CI102" s="13">
        <f>IF(AU102="základní",1,IF(AU102="snížená",2,IF(AU102="zákl. přenesená",4,IF(AU102="sníž. přenesená",5,3))))</f>
        <v>1</v>
      </c>
      <c r="CJ102" s="13">
        <f>IF(AT102="stavební čast",1,IF(AT102="investiční čast",2,3))</f>
        <v>1</v>
      </c>
      <c r="CK102" s="13" t="str">
        <f>IF(D102="Vyplň vlastní","","x")</f>
        <v>x</v>
      </c>
    </row>
    <row r="103" s="2" customFormat="1" ht="19.92" customHeight="1">
      <c r="A103" s="36"/>
      <c r="B103" s="37"/>
      <c r="C103" s="38"/>
      <c r="D103" s="131" t="s">
        <v>96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38"/>
      <c r="AD103" s="38"/>
      <c r="AE103" s="38"/>
      <c r="AF103" s="38"/>
      <c r="AG103" s="132">
        <f>ROUND(AG94 * AS103, 2)</f>
        <v>0</v>
      </c>
      <c r="AH103" s="133"/>
      <c r="AI103" s="133"/>
      <c r="AJ103" s="133"/>
      <c r="AK103" s="133"/>
      <c r="AL103" s="133"/>
      <c r="AM103" s="133"/>
      <c r="AN103" s="133">
        <f>ROUND(AG103 + AV103, 2)</f>
        <v>0</v>
      </c>
      <c r="AO103" s="133"/>
      <c r="AP103" s="133"/>
      <c r="AQ103" s="38"/>
      <c r="AR103" s="39"/>
      <c r="AS103" s="134">
        <v>0</v>
      </c>
      <c r="AT103" s="135" t="s">
        <v>90</v>
      </c>
      <c r="AU103" s="135" t="s">
        <v>40</v>
      </c>
      <c r="AV103" s="136">
        <f>ROUND(IF(AU103="základní",AG103*L32,IF(AU103="snížená",AG103*L33,0)), 2)</f>
        <v>0</v>
      </c>
      <c r="AW103" s="36"/>
      <c r="AX103" s="36"/>
      <c r="AY103" s="36"/>
      <c r="AZ103" s="36"/>
      <c r="BA103" s="36"/>
      <c r="BB103" s="36"/>
      <c r="BC103" s="36"/>
      <c r="BD103" s="36"/>
      <c r="BE103" s="36"/>
      <c r="BV103" s="13" t="s">
        <v>91</v>
      </c>
      <c r="BY103" s="137">
        <f>IF(AU103="základní",AV103,0)</f>
        <v>0</v>
      </c>
      <c r="BZ103" s="137">
        <f>IF(AU103="snížená",AV103,0)</f>
        <v>0</v>
      </c>
      <c r="CA103" s="137">
        <v>0</v>
      </c>
      <c r="CB103" s="137">
        <v>0</v>
      </c>
      <c r="CC103" s="137">
        <v>0</v>
      </c>
      <c r="CD103" s="137">
        <f>IF(AU103="základní",AG103,0)</f>
        <v>0</v>
      </c>
      <c r="CE103" s="137">
        <f>IF(AU103="snížená",AG103,0)</f>
        <v>0</v>
      </c>
      <c r="CF103" s="137">
        <f>IF(AU103="zákl. přenesená",AG103,0)</f>
        <v>0</v>
      </c>
      <c r="CG103" s="137">
        <f>IF(AU103="sníž. přenesená",AG103,0)</f>
        <v>0</v>
      </c>
      <c r="CH103" s="137">
        <f>IF(AU103="nulová",AG103,0)</f>
        <v>0</v>
      </c>
      <c r="CI103" s="13">
        <f>IF(AU103="základní",1,IF(AU103="snížená",2,IF(AU103="zákl. přenesená",4,IF(AU103="sníž. přenesená",5,3))))</f>
        <v>1</v>
      </c>
      <c r="CJ103" s="13">
        <f>IF(AT103="stavební čast",1,IF(AT103="investiční čast",2,3))</f>
        <v>1</v>
      </c>
      <c r="CK103" s="13" t="str">
        <f>IF(D103="Vyplň vlastní","","x")</f>
        <v>x</v>
      </c>
    </row>
    <row r="104" s="2" customFormat="1" ht="19.92" customHeight="1">
      <c r="A104" s="36"/>
      <c r="B104" s="37"/>
      <c r="C104" s="38"/>
      <c r="D104" s="131" t="s">
        <v>97</v>
      </c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38"/>
      <c r="AD104" s="38"/>
      <c r="AE104" s="38"/>
      <c r="AF104" s="38"/>
      <c r="AG104" s="132">
        <f>ROUND(AG94 * AS104, 2)</f>
        <v>0</v>
      </c>
      <c r="AH104" s="133"/>
      <c r="AI104" s="133"/>
      <c r="AJ104" s="133"/>
      <c r="AK104" s="133"/>
      <c r="AL104" s="133"/>
      <c r="AM104" s="133"/>
      <c r="AN104" s="133">
        <f>ROUND(AG104 + AV104, 2)</f>
        <v>0</v>
      </c>
      <c r="AO104" s="133"/>
      <c r="AP104" s="133"/>
      <c r="AQ104" s="38"/>
      <c r="AR104" s="39"/>
      <c r="AS104" s="134">
        <v>0</v>
      </c>
      <c r="AT104" s="135" t="s">
        <v>90</v>
      </c>
      <c r="AU104" s="135" t="s">
        <v>40</v>
      </c>
      <c r="AV104" s="136">
        <f>ROUND(IF(AU104="základní",AG104*L32,IF(AU104="snížená",AG104*L33,0)), 2)</f>
        <v>0</v>
      </c>
      <c r="AW104" s="36"/>
      <c r="AX104" s="36"/>
      <c r="AY104" s="36"/>
      <c r="AZ104" s="36"/>
      <c r="BA104" s="36"/>
      <c r="BB104" s="36"/>
      <c r="BC104" s="36"/>
      <c r="BD104" s="36"/>
      <c r="BE104" s="36"/>
      <c r="BV104" s="13" t="s">
        <v>91</v>
      </c>
      <c r="BY104" s="137">
        <f>IF(AU104="základní",AV104,0)</f>
        <v>0</v>
      </c>
      <c r="BZ104" s="137">
        <f>IF(AU104="snížená",AV104,0)</f>
        <v>0</v>
      </c>
      <c r="CA104" s="137">
        <v>0</v>
      </c>
      <c r="CB104" s="137">
        <v>0</v>
      </c>
      <c r="CC104" s="137">
        <v>0</v>
      </c>
      <c r="CD104" s="137">
        <f>IF(AU104="základní",AG104,0)</f>
        <v>0</v>
      </c>
      <c r="CE104" s="137">
        <f>IF(AU104="snížená",AG104,0)</f>
        <v>0</v>
      </c>
      <c r="CF104" s="137">
        <f>IF(AU104="zákl. přenesená",AG104,0)</f>
        <v>0</v>
      </c>
      <c r="CG104" s="137">
        <f>IF(AU104="sníž. přenesená",AG104,0)</f>
        <v>0</v>
      </c>
      <c r="CH104" s="137">
        <f>IF(AU104="nulová",AG104,0)</f>
        <v>0</v>
      </c>
      <c r="CI104" s="13">
        <f>IF(AU104="základní",1,IF(AU104="snížená",2,IF(AU104="zákl. přenesená",4,IF(AU104="sníž. přenesená",5,3))))</f>
        <v>1</v>
      </c>
      <c r="CJ104" s="13">
        <f>IF(AT104="stavební čast",1,IF(AT104="investiční čast",2,3))</f>
        <v>1</v>
      </c>
      <c r="CK104" s="13" t="str">
        <f>IF(D104="Vyplň vlastní","","x")</f>
        <v>x</v>
      </c>
    </row>
    <row r="105" s="2" customFormat="1" ht="19.92" customHeight="1">
      <c r="A105" s="36"/>
      <c r="B105" s="37"/>
      <c r="C105" s="38"/>
      <c r="D105" s="131" t="s">
        <v>98</v>
      </c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38"/>
      <c r="AD105" s="38"/>
      <c r="AE105" s="38"/>
      <c r="AF105" s="38"/>
      <c r="AG105" s="132">
        <f>ROUND(AG94 * AS105, 2)</f>
        <v>0</v>
      </c>
      <c r="AH105" s="133"/>
      <c r="AI105" s="133"/>
      <c r="AJ105" s="133"/>
      <c r="AK105" s="133"/>
      <c r="AL105" s="133"/>
      <c r="AM105" s="133"/>
      <c r="AN105" s="133">
        <f>ROUND(AG105 + AV105, 2)</f>
        <v>0</v>
      </c>
      <c r="AO105" s="133"/>
      <c r="AP105" s="133"/>
      <c r="AQ105" s="38"/>
      <c r="AR105" s="39"/>
      <c r="AS105" s="134">
        <v>0</v>
      </c>
      <c r="AT105" s="135" t="s">
        <v>90</v>
      </c>
      <c r="AU105" s="135" t="s">
        <v>40</v>
      </c>
      <c r="AV105" s="136">
        <f>ROUND(IF(AU105="základní",AG105*L32,IF(AU105="snížená",AG105*L33,0)), 2)</f>
        <v>0</v>
      </c>
      <c r="AW105" s="36"/>
      <c r="AX105" s="36"/>
      <c r="AY105" s="36"/>
      <c r="AZ105" s="36"/>
      <c r="BA105" s="36"/>
      <c r="BB105" s="36"/>
      <c r="BC105" s="36"/>
      <c r="BD105" s="36"/>
      <c r="BE105" s="36"/>
      <c r="BV105" s="13" t="s">
        <v>91</v>
      </c>
      <c r="BY105" s="137">
        <f>IF(AU105="základní",AV105,0)</f>
        <v>0</v>
      </c>
      <c r="BZ105" s="137">
        <f>IF(AU105="snížená",AV105,0)</f>
        <v>0</v>
      </c>
      <c r="CA105" s="137">
        <v>0</v>
      </c>
      <c r="CB105" s="137">
        <v>0</v>
      </c>
      <c r="CC105" s="137">
        <v>0</v>
      </c>
      <c r="CD105" s="137">
        <f>IF(AU105="základní",AG105,0)</f>
        <v>0</v>
      </c>
      <c r="CE105" s="137">
        <f>IF(AU105="snížená",AG105,0)</f>
        <v>0</v>
      </c>
      <c r="CF105" s="137">
        <f>IF(AU105="zákl. přenesená",AG105,0)</f>
        <v>0</v>
      </c>
      <c r="CG105" s="137">
        <f>IF(AU105="sníž. přenesená",AG105,0)</f>
        <v>0</v>
      </c>
      <c r="CH105" s="137">
        <f>IF(AU105="nulová",AG105,0)</f>
        <v>0</v>
      </c>
      <c r="CI105" s="13">
        <f>IF(AU105="základní",1,IF(AU105="snížená",2,IF(AU105="zákl. přenesená",4,IF(AU105="sníž. přenesená",5,3))))</f>
        <v>1</v>
      </c>
      <c r="CJ105" s="13">
        <f>IF(AT105="stavební čast",1,IF(AT105="investiční čast",2,3))</f>
        <v>1</v>
      </c>
      <c r="CK105" s="13" t="str">
        <f>IF(D105="Vyplň vlastní","","x")</f>
        <v>x</v>
      </c>
    </row>
    <row r="106" s="2" customFormat="1" ht="19.92" customHeight="1">
      <c r="A106" s="36"/>
      <c r="B106" s="37"/>
      <c r="C106" s="38"/>
      <c r="D106" s="131" t="s">
        <v>99</v>
      </c>
      <c r="E106" s="131"/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38"/>
      <c r="AD106" s="38"/>
      <c r="AE106" s="38"/>
      <c r="AF106" s="38"/>
      <c r="AG106" s="132">
        <f>ROUND(AG94 * AS106, 2)</f>
        <v>0</v>
      </c>
      <c r="AH106" s="133"/>
      <c r="AI106" s="133"/>
      <c r="AJ106" s="133"/>
      <c r="AK106" s="133"/>
      <c r="AL106" s="133"/>
      <c r="AM106" s="133"/>
      <c r="AN106" s="133">
        <f>ROUND(AG106 + AV106, 2)</f>
        <v>0</v>
      </c>
      <c r="AO106" s="133"/>
      <c r="AP106" s="133"/>
      <c r="AQ106" s="38"/>
      <c r="AR106" s="39"/>
      <c r="AS106" s="134">
        <v>0</v>
      </c>
      <c r="AT106" s="135" t="s">
        <v>90</v>
      </c>
      <c r="AU106" s="135" t="s">
        <v>40</v>
      </c>
      <c r="AV106" s="136">
        <f>ROUND(IF(AU106="základní",AG106*L32,IF(AU106="snížená",AG106*L33,0)), 2)</f>
        <v>0</v>
      </c>
      <c r="AW106" s="36"/>
      <c r="AX106" s="36"/>
      <c r="AY106" s="36"/>
      <c r="AZ106" s="36"/>
      <c r="BA106" s="36"/>
      <c r="BB106" s="36"/>
      <c r="BC106" s="36"/>
      <c r="BD106" s="36"/>
      <c r="BE106" s="36"/>
      <c r="BV106" s="13" t="s">
        <v>91</v>
      </c>
      <c r="BY106" s="137">
        <f>IF(AU106="základní",AV106,0)</f>
        <v>0</v>
      </c>
      <c r="BZ106" s="137">
        <f>IF(AU106="snížená",AV106,0)</f>
        <v>0</v>
      </c>
      <c r="CA106" s="137">
        <v>0</v>
      </c>
      <c r="CB106" s="137">
        <v>0</v>
      </c>
      <c r="CC106" s="137">
        <v>0</v>
      </c>
      <c r="CD106" s="137">
        <f>IF(AU106="základní",AG106,0)</f>
        <v>0</v>
      </c>
      <c r="CE106" s="137">
        <f>IF(AU106="snížená",AG106,0)</f>
        <v>0</v>
      </c>
      <c r="CF106" s="137">
        <f>IF(AU106="zákl. přenesená",AG106,0)</f>
        <v>0</v>
      </c>
      <c r="CG106" s="137">
        <f>IF(AU106="sníž. přenesená",AG106,0)</f>
        <v>0</v>
      </c>
      <c r="CH106" s="137">
        <f>IF(AU106="nulová",AG106,0)</f>
        <v>0</v>
      </c>
      <c r="CI106" s="13">
        <f>IF(AU106="základní",1,IF(AU106="snížená",2,IF(AU106="zákl. přenesená",4,IF(AU106="sníž. přenesená",5,3))))</f>
        <v>1</v>
      </c>
      <c r="CJ106" s="13">
        <f>IF(AT106="stavební čast",1,IF(AT106="investiční čast",2,3))</f>
        <v>1</v>
      </c>
      <c r="CK106" s="13" t="str">
        <f>IF(D106="Vyplň vlastní","","x")</f>
        <v>x</v>
      </c>
    </row>
    <row r="107" s="2" customFormat="1" ht="19.92" customHeight="1">
      <c r="A107" s="36"/>
      <c r="B107" s="37"/>
      <c r="C107" s="38"/>
      <c r="D107" s="138" t="s">
        <v>100</v>
      </c>
      <c r="E107" s="131"/>
      <c r="F107" s="131"/>
      <c r="G107" s="131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38"/>
      <c r="AD107" s="38"/>
      <c r="AE107" s="38"/>
      <c r="AF107" s="38"/>
      <c r="AG107" s="132">
        <f>ROUND(AG94 * AS107, 2)</f>
        <v>0</v>
      </c>
      <c r="AH107" s="133"/>
      <c r="AI107" s="133"/>
      <c r="AJ107" s="133"/>
      <c r="AK107" s="133"/>
      <c r="AL107" s="133"/>
      <c r="AM107" s="133"/>
      <c r="AN107" s="133">
        <f>ROUND(AG107 + AV107, 2)</f>
        <v>0</v>
      </c>
      <c r="AO107" s="133"/>
      <c r="AP107" s="133"/>
      <c r="AQ107" s="38"/>
      <c r="AR107" s="39"/>
      <c r="AS107" s="134">
        <v>0</v>
      </c>
      <c r="AT107" s="135" t="s">
        <v>90</v>
      </c>
      <c r="AU107" s="135" t="s">
        <v>40</v>
      </c>
      <c r="AV107" s="136">
        <f>ROUND(IF(AU107="základní",AG107*L32,IF(AU107="snížená",AG107*L33,0)), 2)</f>
        <v>0</v>
      </c>
      <c r="AW107" s="36"/>
      <c r="AX107" s="36"/>
      <c r="AY107" s="36"/>
      <c r="AZ107" s="36"/>
      <c r="BA107" s="36"/>
      <c r="BB107" s="36"/>
      <c r="BC107" s="36"/>
      <c r="BD107" s="36"/>
      <c r="BE107" s="36"/>
      <c r="BV107" s="13" t="s">
        <v>101</v>
      </c>
      <c r="BY107" s="137">
        <f>IF(AU107="základní",AV107,0)</f>
        <v>0</v>
      </c>
      <c r="BZ107" s="137">
        <f>IF(AU107="snížená",AV107,0)</f>
        <v>0</v>
      </c>
      <c r="CA107" s="137">
        <v>0</v>
      </c>
      <c r="CB107" s="137">
        <v>0</v>
      </c>
      <c r="CC107" s="137">
        <v>0</v>
      </c>
      <c r="CD107" s="137">
        <f>IF(AU107="základní",AG107,0)</f>
        <v>0</v>
      </c>
      <c r="CE107" s="137">
        <f>IF(AU107="snížená",AG107,0)</f>
        <v>0</v>
      </c>
      <c r="CF107" s="137">
        <f>IF(AU107="zákl. přenesená",AG107,0)</f>
        <v>0</v>
      </c>
      <c r="CG107" s="137">
        <f>IF(AU107="sníž. přenesená",AG107,0)</f>
        <v>0</v>
      </c>
      <c r="CH107" s="137">
        <f>IF(AU107="nulová",AG107,0)</f>
        <v>0</v>
      </c>
      <c r="CI107" s="13">
        <f>IF(AU107="základní",1,IF(AU107="snížená",2,IF(AU107="zákl. přenesená",4,IF(AU107="sníž. přenesená",5,3))))</f>
        <v>1</v>
      </c>
      <c r="CJ107" s="13">
        <f>IF(AT107="stavební čast",1,IF(AT107="investiční čast",2,3))</f>
        <v>1</v>
      </c>
      <c r="CK107" s="13" t="str">
        <f>IF(D107="Vyplň vlastní","","x")</f>
        <v/>
      </c>
    </row>
    <row r="108" s="2" customFormat="1" ht="19.92" customHeight="1">
      <c r="A108" s="36"/>
      <c r="B108" s="37"/>
      <c r="C108" s="38"/>
      <c r="D108" s="138" t="s">
        <v>100</v>
      </c>
      <c r="E108" s="131"/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38"/>
      <c r="AD108" s="38"/>
      <c r="AE108" s="38"/>
      <c r="AF108" s="38"/>
      <c r="AG108" s="132">
        <f>ROUND(AG94 * AS108, 2)</f>
        <v>0</v>
      </c>
      <c r="AH108" s="133"/>
      <c r="AI108" s="133"/>
      <c r="AJ108" s="133"/>
      <c r="AK108" s="133"/>
      <c r="AL108" s="133"/>
      <c r="AM108" s="133"/>
      <c r="AN108" s="133">
        <f>ROUND(AG108 + AV108, 2)</f>
        <v>0</v>
      </c>
      <c r="AO108" s="133"/>
      <c r="AP108" s="133"/>
      <c r="AQ108" s="38"/>
      <c r="AR108" s="39"/>
      <c r="AS108" s="134">
        <v>0</v>
      </c>
      <c r="AT108" s="135" t="s">
        <v>90</v>
      </c>
      <c r="AU108" s="135" t="s">
        <v>40</v>
      </c>
      <c r="AV108" s="136">
        <f>ROUND(IF(AU108="základní",AG108*L32,IF(AU108="snížená",AG108*L33,0)), 2)</f>
        <v>0</v>
      </c>
      <c r="AW108" s="36"/>
      <c r="AX108" s="36"/>
      <c r="AY108" s="36"/>
      <c r="AZ108" s="36"/>
      <c r="BA108" s="36"/>
      <c r="BB108" s="36"/>
      <c r="BC108" s="36"/>
      <c r="BD108" s="36"/>
      <c r="BE108" s="36"/>
      <c r="BV108" s="13" t="s">
        <v>101</v>
      </c>
      <c r="BY108" s="137">
        <f>IF(AU108="základní",AV108,0)</f>
        <v>0</v>
      </c>
      <c r="BZ108" s="137">
        <f>IF(AU108="snížená",AV108,0)</f>
        <v>0</v>
      </c>
      <c r="CA108" s="137">
        <v>0</v>
      </c>
      <c r="CB108" s="137">
        <v>0</v>
      </c>
      <c r="CC108" s="137">
        <v>0</v>
      </c>
      <c r="CD108" s="137">
        <f>IF(AU108="základní",AG108,0)</f>
        <v>0</v>
      </c>
      <c r="CE108" s="137">
        <f>IF(AU108="snížená",AG108,0)</f>
        <v>0</v>
      </c>
      <c r="CF108" s="137">
        <f>IF(AU108="zákl. přenesená",AG108,0)</f>
        <v>0</v>
      </c>
      <c r="CG108" s="137">
        <f>IF(AU108="sníž. přenesená",AG108,0)</f>
        <v>0</v>
      </c>
      <c r="CH108" s="137">
        <f>IF(AU108="nulová",AG108,0)</f>
        <v>0</v>
      </c>
      <c r="CI108" s="13">
        <f>IF(AU108="základní",1,IF(AU108="snížená",2,IF(AU108="zákl. přenesená",4,IF(AU108="sníž. přenesená",5,3))))</f>
        <v>1</v>
      </c>
      <c r="CJ108" s="13">
        <f>IF(AT108="stavební čast",1,IF(AT108="investiční čast",2,3))</f>
        <v>1</v>
      </c>
      <c r="CK108" s="13" t="str">
        <f>IF(D108="Vyplň vlastní","","x")</f>
        <v/>
      </c>
    </row>
    <row r="109" s="2" customFormat="1" ht="19.92" customHeight="1">
      <c r="A109" s="36"/>
      <c r="B109" s="37"/>
      <c r="C109" s="38"/>
      <c r="D109" s="138" t="s">
        <v>100</v>
      </c>
      <c r="E109" s="131"/>
      <c r="F109" s="131"/>
      <c r="G109" s="131"/>
      <c r="H109" s="131"/>
      <c r="I109" s="131"/>
      <c r="J109" s="131"/>
      <c r="K109" s="131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  <c r="W109" s="131"/>
      <c r="X109" s="131"/>
      <c r="Y109" s="131"/>
      <c r="Z109" s="131"/>
      <c r="AA109" s="131"/>
      <c r="AB109" s="131"/>
      <c r="AC109" s="38"/>
      <c r="AD109" s="38"/>
      <c r="AE109" s="38"/>
      <c r="AF109" s="38"/>
      <c r="AG109" s="132">
        <f>ROUND(AG94 * AS109, 2)</f>
        <v>0</v>
      </c>
      <c r="AH109" s="133"/>
      <c r="AI109" s="133"/>
      <c r="AJ109" s="133"/>
      <c r="AK109" s="133"/>
      <c r="AL109" s="133"/>
      <c r="AM109" s="133"/>
      <c r="AN109" s="133">
        <f>ROUND(AG109 + AV109, 2)</f>
        <v>0</v>
      </c>
      <c r="AO109" s="133"/>
      <c r="AP109" s="133"/>
      <c r="AQ109" s="38"/>
      <c r="AR109" s="39"/>
      <c r="AS109" s="139">
        <v>0</v>
      </c>
      <c r="AT109" s="140" t="s">
        <v>90</v>
      </c>
      <c r="AU109" s="140" t="s">
        <v>40</v>
      </c>
      <c r="AV109" s="141">
        <f>ROUND(IF(AU109="základní",AG109*L32,IF(AU109="snížená",AG109*L33,0)), 2)</f>
        <v>0</v>
      </c>
      <c r="AW109" s="36"/>
      <c r="AX109" s="36"/>
      <c r="AY109" s="36"/>
      <c r="AZ109" s="36"/>
      <c r="BA109" s="36"/>
      <c r="BB109" s="36"/>
      <c r="BC109" s="36"/>
      <c r="BD109" s="36"/>
      <c r="BE109" s="36"/>
      <c r="BV109" s="13" t="s">
        <v>101</v>
      </c>
      <c r="BY109" s="137">
        <f>IF(AU109="základní",AV109,0)</f>
        <v>0</v>
      </c>
      <c r="BZ109" s="137">
        <f>IF(AU109="snížená",AV109,0)</f>
        <v>0</v>
      </c>
      <c r="CA109" s="137">
        <v>0</v>
      </c>
      <c r="CB109" s="137">
        <v>0</v>
      </c>
      <c r="CC109" s="137">
        <v>0</v>
      </c>
      <c r="CD109" s="137">
        <f>IF(AU109="základní",AG109,0)</f>
        <v>0</v>
      </c>
      <c r="CE109" s="137">
        <f>IF(AU109="snížená",AG109,0)</f>
        <v>0</v>
      </c>
      <c r="CF109" s="137">
        <f>IF(AU109="zákl. přenesená",AG109,0)</f>
        <v>0</v>
      </c>
      <c r="CG109" s="137">
        <f>IF(AU109="sníž. přenesená",AG109,0)</f>
        <v>0</v>
      </c>
      <c r="CH109" s="137">
        <f>IF(AU109="nulová",AG109,0)</f>
        <v>0</v>
      </c>
      <c r="CI109" s="13">
        <f>IF(AU109="základní",1,IF(AU109="snížená",2,IF(AU109="zákl. přenesená",4,IF(AU109="sníž. přenesená",5,3))))</f>
        <v>1</v>
      </c>
      <c r="CJ109" s="13">
        <f>IF(AT109="stavební čast",1,IF(AT109="investiční čast",2,3))</f>
        <v>1</v>
      </c>
      <c r="CK109" s="13" t="str">
        <f>IF(D109="Vyplň vlastní","","x")</f>
        <v/>
      </c>
    </row>
    <row r="110" s="2" customFormat="1" ht="10.8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9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</row>
    <row r="111" s="2" customFormat="1" ht="30" customHeight="1">
      <c r="A111" s="36"/>
      <c r="B111" s="37"/>
      <c r="C111" s="142" t="s">
        <v>102</v>
      </c>
      <c r="D111" s="143"/>
      <c r="E111" s="143"/>
      <c r="F111" s="143"/>
      <c r="G111" s="143"/>
      <c r="H111" s="143"/>
      <c r="I111" s="143"/>
      <c r="J111" s="143"/>
      <c r="K111" s="143"/>
      <c r="L111" s="143"/>
      <c r="M111" s="143"/>
      <c r="N111" s="143"/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/>
      <c r="AF111" s="143"/>
      <c r="AG111" s="144">
        <f>ROUND(AG94 + AG97, 2)</f>
        <v>0</v>
      </c>
      <c r="AH111" s="144"/>
      <c r="AI111" s="144"/>
      <c r="AJ111" s="144"/>
      <c r="AK111" s="144"/>
      <c r="AL111" s="144"/>
      <c r="AM111" s="144"/>
      <c r="AN111" s="144">
        <f>ROUND(AN94 + AN97, 2)</f>
        <v>0</v>
      </c>
      <c r="AO111" s="144"/>
      <c r="AP111" s="144"/>
      <c r="AQ111" s="143"/>
      <c r="AR111" s="39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</row>
    <row r="112" s="2" customFormat="1" ht="6.96" customHeight="1">
      <c r="A112" s="36"/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  <c r="AO112" s="65"/>
      <c r="AP112" s="65"/>
      <c r="AQ112" s="65"/>
      <c r="AR112" s="39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</row>
  </sheetData>
  <sheetProtection sheet="1" formatColumns="0" formatRows="0" objects="1" scenarios="1" spinCount="100000" saltValue="sOdSNkIJhZ+h9Qle2z2uS/gmfwyaqu+885ZlepDPD3j6RXOOCfNvBeqUlv3x+LJ/+uaEYkxr2YYWP2bVbHgdKg==" hashValue="Wv//0e91C51VuVYNJlJrxdncYs482VK4B3q6lclCOIqC9mH65gBB/HLDMJW/CEjfEkRZBEicE28vbif+Hcvu6A==" algorithmName="SHA-512" password="CC35"/>
  <mergeCells count="84">
    <mergeCell ref="C92:G92"/>
    <mergeCell ref="D101:AB101"/>
    <mergeCell ref="D108:AB108"/>
    <mergeCell ref="D107:AB107"/>
    <mergeCell ref="D106:AB106"/>
    <mergeCell ref="D105:AB105"/>
    <mergeCell ref="D104:AB104"/>
    <mergeCell ref="D103:AB103"/>
    <mergeCell ref="D102:AB102"/>
    <mergeCell ref="D100:AB100"/>
    <mergeCell ref="D99:AB99"/>
    <mergeCell ref="D98:AB98"/>
    <mergeCell ref="D95:H95"/>
    <mergeCell ref="D109:AB109"/>
    <mergeCell ref="I92:AF92"/>
    <mergeCell ref="J95:AF95"/>
    <mergeCell ref="L85:AJ85"/>
    <mergeCell ref="AG108:AM108"/>
    <mergeCell ref="AG107:AM107"/>
    <mergeCell ref="AG106:AM106"/>
    <mergeCell ref="AG94:AM94"/>
    <mergeCell ref="AG97:AM97"/>
    <mergeCell ref="AG111:AM111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  <mergeCell ref="AG105:AM105"/>
    <mergeCell ref="AG104:AM104"/>
    <mergeCell ref="AG92:AM92"/>
    <mergeCell ref="AG102:AM102"/>
    <mergeCell ref="AG101:AM101"/>
    <mergeCell ref="AG103:AM103"/>
    <mergeCell ref="AG100:AM100"/>
    <mergeCell ref="AG99:AM99"/>
    <mergeCell ref="AG95:AM95"/>
    <mergeCell ref="AG98:AM98"/>
    <mergeCell ref="AG109:AM109"/>
    <mergeCell ref="AM90:AP90"/>
    <mergeCell ref="AM87:AN87"/>
    <mergeCell ref="AM89:AP89"/>
    <mergeCell ref="AN109:AP109"/>
    <mergeCell ref="AN98:AP98"/>
    <mergeCell ref="AN108:AP108"/>
    <mergeCell ref="AN107:AP107"/>
    <mergeCell ref="AN101:AP101"/>
    <mergeCell ref="AN99:AP99"/>
    <mergeCell ref="AN105:AP105"/>
    <mergeCell ref="AN92:AP92"/>
    <mergeCell ref="AN104:AP104"/>
    <mergeCell ref="AN100:AP100"/>
    <mergeCell ref="AN103:AP103"/>
    <mergeCell ref="AN102:AP102"/>
    <mergeCell ref="AN106:AP106"/>
    <mergeCell ref="AN95:AP95"/>
    <mergeCell ref="AS89:AT91"/>
    <mergeCell ref="AN94:AP94"/>
    <mergeCell ref="AN97:AP97"/>
    <mergeCell ref="AN111:AP111"/>
  </mergeCells>
  <dataValidations count="2">
    <dataValidation type="list" allowBlank="1" showInputMessage="1" showErrorMessage="1" error="Povoleny jsou hodnoty základní, snížená, zákl. přenesená, sníž. přenesená, nulová." sqref="AU97:AU10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9">
      <formula1>"stavební čast, technologická čast, investiční čast"</formula1>
    </dataValidation>
  </dataValidations>
  <hyperlinks>
    <hyperlink ref="A95" location="'SO 01 - Lampové stožáry 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6"/>
      <c r="AT3" s="13" t="s">
        <v>85</v>
      </c>
    </row>
    <row r="4" s="1" customFormat="1" ht="24.96" customHeight="1">
      <c r="B4" s="16"/>
      <c r="D4" s="147" t="s">
        <v>103</v>
      </c>
      <c r="L4" s="16"/>
      <c r="M4" s="148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49" t="s">
        <v>16</v>
      </c>
      <c r="L6" s="16"/>
    </row>
    <row r="7" s="1" customFormat="1" ht="16.5" customHeight="1">
      <c r="B7" s="16"/>
      <c r="E7" s="150" t="str">
        <f>'Rekapitulace stavby'!K6</f>
        <v>Rekonstrukce VO ul. Slovanská ETAPA II</v>
      </c>
      <c r="F7" s="149"/>
      <c r="G7" s="149"/>
      <c r="H7" s="149"/>
      <c r="L7" s="16"/>
    </row>
    <row r="8" s="2" customFormat="1" ht="12" customHeight="1">
      <c r="A8" s="36"/>
      <c r="B8" s="39"/>
      <c r="C8" s="36"/>
      <c r="D8" s="149" t="s">
        <v>104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39"/>
      <c r="C9" s="36"/>
      <c r="D9" s="36"/>
      <c r="E9" s="151" t="s">
        <v>105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9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9"/>
      <c r="C11" s="36"/>
      <c r="D11" s="149" t="s">
        <v>18</v>
      </c>
      <c r="E11" s="36"/>
      <c r="F11" s="152" t="s">
        <v>1</v>
      </c>
      <c r="G11" s="36"/>
      <c r="H11" s="36"/>
      <c r="I11" s="149" t="s">
        <v>19</v>
      </c>
      <c r="J11" s="152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9"/>
      <c r="C12" s="36"/>
      <c r="D12" s="149" t="s">
        <v>20</v>
      </c>
      <c r="E12" s="36"/>
      <c r="F12" s="152" t="s">
        <v>21</v>
      </c>
      <c r="G12" s="36"/>
      <c r="H12" s="36"/>
      <c r="I12" s="149" t="s">
        <v>22</v>
      </c>
      <c r="J12" s="153" t="str">
        <f>'Rekapitulace stavby'!AN8</f>
        <v>27. 6. 2023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9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9"/>
      <c r="C14" s="36"/>
      <c r="D14" s="149" t="s">
        <v>24</v>
      </c>
      <c r="E14" s="36"/>
      <c r="F14" s="36"/>
      <c r="G14" s="36"/>
      <c r="H14" s="36"/>
      <c r="I14" s="149" t="s">
        <v>25</v>
      </c>
      <c r="J14" s="152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9"/>
      <c r="C15" s="36"/>
      <c r="D15" s="36"/>
      <c r="E15" s="152" t="str">
        <f>IF('Rekapitulace stavby'!E11="","",'Rekapitulace stavby'!E11)</f>
        <v xml:space="preserve"> </v>
      </c>
      <c r="F15" s="36"/>
      <c r="G15" s="36"/>
      <c r="H15" s="36"/>
      <c r="I15" s="149" t="s">
        <v>26</v>
      </c>
      <c r="J15" s="152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9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9"/>
      <c r="C17" s="36"/>
      <c r="D17" s="149" t="s">
        <v>27</v>
      </c>
      <c r="E17" s="36"/>
      <c r="F17" s="36"/>
      <c r="G17" s="36"/>
      <c r="H17" s="36"/>
      <c r="I17" s="149" t="s">
        <v>25</v>
      </c>
      <c r="J17" s="29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9"/>
      <c r="C18" s="36"/>
      <c r="D18" s="36"/>
      <c r="E18" s="29" t="str">
        <f>'Rekapitulace stavby'!E14</f>
        <v>Vyplň údaj</v>
      </c>
      <c r="F18" s="152"/>
      <c r="G18" s="152"/>
      <c r="H18" s="152"/>
      <c r="I18" s="149" t="s">
        <v>26</v>
      </c>
      <c r="J18" s="29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9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9"/>
      <c r="C20" s="36"/>
      <c r="D20" s="149" t="s">
        <v>29</v>
      </c>
      <c r="E20" s="36"/>
      <c r="F20" s="36"/>
      <c r="G20" s="36"/>
      <c r="H20" s="36"/>
      <c r="I20" s="149" t="s">
        <v>25</v>
      </c>
      <c r="J20" s="152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9"/>
      <c r="C21" s="36"/>
      <c r="D21" s="36"/>
      <c r="E21" s="152" t="str">
        <f>IF('Rekapitulace stavby'!E17="","",'Rekapitulace stavby'!E17)</f>
        <v xml:space="preserve"> </v>
      </c>
      <c r="F21" s="36"/>
      <c r="G21" s="36"/>
      <c r="H21" s="36"/>
      <c r="I21" s="149" t="s">
        <v>26</v>
      </c>
      <c r="J21" s="152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9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9"/>
      <c r="C23" s="36"/>
      <c r="D23" s="149" t="s">
        <v>31</v>
      </c>
      <c r="E23" s="36"/>
      <c r="F23" s="36"/>
      <c r="G23" s="36"/>
      <c r="H23" s="36"/>
      <c r="I23" s="149" t="s">
        <v>25</v>
      </c>
      <c r="J23" s="152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9"/>
      <c r="C24" s="36"/>
      <c r="D24" s="36"/>
      <c r="E24" s="152" t="str">
        <f>IF('Rekapitulace stavby'!E20="","",'Rekapitulace stavby'!E20)</f>
        <v xml:space="preserve"> </v>
      </c>
      <c r="F24" s="36"/>
      <c r="G24" s="36"/>
      <c r="H24" s="36"/>
      <c r="I24" s="149" t="s">
        <v>26</v>
      </c>
      <c r="J24" s="152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9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9"/>
      <c r="C26" s="36"/>
      <c r="D26" s="149" t="s">
        <v>32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6"/>
      <c r="B28" s="39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9"/>
      <c r="C29" s="36"/>
      <c r="D29" s="158"/>
      <c r="E29" s="158"/>
      <c r="F29" s="158"/>
      <c r="G29" s="158"/>
      <c r="H29" s="158"/>
      <c r="I29" s="158"/>
      <c r="J29" s="158"/>
      <c r="K29" s="158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9"/>
      <c r="C30" s="36"/>
      <c r="D30" s="152" t="s">
        <v>106</v>
      </c>
      <c r="E30" s="36"/>
      <c r="F30" s="36"/>
      <c r="G30" s="36"/>
      <c r="H30" s="36"/>
      <c r="I30" s="36"/>
      <c r="J30" s="159">
        <f>J96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9"/>
      <c r="C31" s="36"/>
      <c r="D31" s="160" t="s">
        <v>89</v>
      </c>
      <c r="E31" s="36"/>
      <c r="F31" s="36"/>
      <c r="G31" s="36"/>
      <c r="H31" s="36"/>
      <c r="I31" s="36"/>
      <c r="J31" s="159">
        <f>J105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9"/>
      <c r="C32" s="36"/>
      <c r="D32" s="161" t="s">
        <v>35</v>
      </c>
      <c r="E32" s="36"/>
      <c r="F32" s="36"/>
      <c r="G32" s="36"/>
      <c r="H32" s="36"/>
      <c r="I32" s="36"/>
      <c r="J32" s="162">
        <f>ROUND(J30 + J31,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9"/>
      <c r="C33" s="36"/>
      <c r="D33" s="158"/>
      <c r="E33" s="158"/>
      <c r="F33" s="158"/>
      <c r="G33" s="158"/>
      <c r="H33" s="158"/>
      <c r="I33" s="158"/>
      <c r="J33" s="158"/>
      <c r="K33" s="158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9"/>
      <c r="C34" s="36"/>
      <c r="D34" s="36"/>
      <c r="E34" s="36"/>
      <c r="F34" s="163" t="s">
        <v>37</v>
      </c>
      <c r="G34" s="36"/>
      <c r="H34" s="36"/>
      <c r="I34" s="163" t="s">
        <v>36</v>
      </c>
      <c r="J34" s="163" t="s">
        <v>38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9"/>
      <c r="C35" s="36"/>
      <c r="D35" s="164" t="s">
        <v>39</v>
      </c>
      <c r="E35" s="149" t="s">
        <v>40</v>
      </c>
      <c r="F35" s="165">
        <f>ROUND((SUM(BE105:BE112) + SUM(BE132:BE274)),  2)</f>
        <v>0</v>
      </c>
      <c r="G35" s="36"/>
      <c r="H35" s="36"/>
      <c r="I35" s="166">
        <v>0.20999999999999999</v>
      </c>
      <c r="J35" s="165">
        <f>ROUND(((SUM(BE105:BE112) + SUM(BE132:BE274))*I35),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9"/>
      <c r="C36" s="36"/>
      <c r="D36" s="36"/>
      <c r="E36" s="149" t="s">
        <v>41</v>
      </c>
      <c r="F36" s="165">
        <f>ROUND((SUM(BF105:BF112) + SUM(BF132:BF274)),  2)</f>
        <v>0</v>
      </c>
      <c r="G36" s="36"/>
      <c r="H36" s="36"/>
      <c r="I36" s="166">
        <v>0.14999999999999999</v>
      </c>
      <c r="J36" s="165">
        <f>ROUND(((SUM(BF105:BF112) + SUM(BF132:BF274))*I36),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9"/>
      <c r="C37" s="36"/>
      <c r="D37" s="36"/>
      <c r="E37" s="149" t="s">
        <v>42</v>
      </c>
      <c r="F37" s="165">
        <f>ROUND((SUM(BG105:BG112) + SUM(BG132:BG274)),  2)</f>
        <v>0</v>
      </c>
      <c r="G37" s="36"/>
      <c r="H37" s="36"/>
      <c r="I37" s="166">
        <v>0.20999999999999999</v>
      </c>
      <c r="J37" s="165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9"/>
      <c r="C38" s="36"/>
      <c r="D38" s="36"/>
      <c r="E38" s="149" t="s">
        <v>43</v>
      </c>
      <c r="F38" s="165">
        <f>ROUND((SUM(BH105:BH112) + SUM(BH132:BH274)),  2)</f>
        <v>0</v>
      </c>
      <c r="G38" s="36"/>
      <c r="H38" s="36"/>
      <c r="I38" s="166">
        <v>0.14999999999999999</v>
      </c>
      <c r="J38" s="165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9"/>
      <c r="C39" s="36"/>
      <c r="D39" s="36"/>
      <c r="E39" s="149" t="s">
        <v>44</v>
      </c>
      <c r="F39" s="165">
        <f>ROUND((SUM(BI105:BI112) + SUM(BI132:BI274)),  2)</f>
        <v>0</v>
      </c>
      <c r="G39" s="36"/>
      <c r="H39" s="36"/>
      <c r="I39" s="166">
        <v>0</v>
      </c>
      <c r="J39" s="165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9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9"/>
      <c r="C41" s="167"/>
      <c r="D41" s="168" t="s">
        <v>45</v>
      </c>
      <c r="E41" s="169"/>
      <c r="F41" s="169"/>
      <c r="G41" s="170" t="s">
        <v>46</v>
      </c>
      <c r="H41" s="171" t="s">
        <v>47</v>
      </c>
      <c r="I41" s="169"/>
      <c r="J41" s="172">
        <f>SUM(J32:J39)</f>
        <v>0</v>
      </c>
      <c r="K41" s="173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9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61"/>
      <c r="D50" s="174" t="s">
        <v>48</v>
      </c>
      <c r="E50" s="175"/>
      <c r="F50" s="175"/>
      <c r="G50" s="174" t="s">
        <v>49</v>
      </c>
      <c r="H50" s="175"/>
      <c r="I50" s="175"/>
      <c r="J50" s="175"/>
      <c r="K50" s="175"/>
      <c r="L50" s="61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6"/>
      <c r="B61" s="39"/>
      <c r="C61" s="36"/>
      <c r="D61" s="176" t="s">
        <v>50</v>
      </c>
      <c r="E61" s="177"/>
      <c r="F61" s="178" t="s">
        <v>51</v>
      </c>
      <c r="G61" s="176" t="s">
        <v>50</v>
      </c>
      <c r="H61" s="177"/>
      <c r="I61" s="177"/>
      <c r="J61" s="179" t="s">
        <v>51</v>
      </c>
      <c r="K61" s="177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6"/>
      <c r="B65" s="39"/>
      <c r="C65" s="36"/>
      <c r="D65" s="174" t="s">
        <v>52</v>
      </c>
      <c r="E65" s="180"/>
      <c r="F65" s="180"/>
      <c r="G65" s="174" t="s">
        <v>53</v>
      </c>
      <c r="H65" s="180"/>
      <c r="I65" s="180"/>
      <c r="J65" s="180"/>
      <c r="K65" s="180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6"/>
      <c r="B76" s="39"/>
      <c r="C76" s="36"/>
      <c r="D76" s="176" t="s">
        <v>50</v>
      </c>
      <c r="E76" s="177"/>
      <c r="F76" s="178" t="s">
        <v>51</v>
      </c>
      <c r="G76" s="176" t="s">
        <v>50</v>
      </c>
      <c r="H76" s="177"/>
      <c r="I76" s="177"/>
      <c r="J76" s="179" t="s">
        <v>51</v>
      </c>
      <c r="K76" s="177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19" t="s">
        <v>107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28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5" t="str">
        <f>E7</f>
        <v>Rekonstrukce VO ul. Slovanská ETAPA II</v>
      </c>
      <c r="F85" s="28"/>
      <c r="G85" s="28"/>
      <c r="H85" s="2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28" t="s">
        <v>104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30" customHeight="1">
      <c r="A87" s="36"/>
      <c r="B87" s="37"/>
      <c r="C87" s="38"/>
      <c r="D87" s="38"/>
      <c r="E87" s="74" t="str">
        <f>E9</f>
        <v>SO 01 - Lampové stožáry ul. Slovanská od ul. Řecká ETAPA II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28" t="s">
        <v>20</v>
      </c>
      <c r="D89" s="38"/>
      <c r="E89" s="38"/>
      <c r="F89" s="23" t="str">
        <f>F12</f>
        <v xml:space="preserve"> </v>
      </c>
      <c r="G89" s="38"/>
      <c r="H89" s="38"/>
      <c r="I89" s="28" t="s">
        <v>22</v>
      </c>
      <c r="J89" s="77" t="str">
        <f>IF(J12="","",J12)</f>
        <v>27. 6. 2023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28" t="s">
        <v>24</v>
      </c>
      <c r="D91" s="38"/>
      <c r="E91" s="38"/>
      <c r="F91" s="23" t="str">
        <f>E15</f>
        <v xml:space="preserve"> </v>
      </c>
      <c r="G91" s="38"/>
      <c r="H91" s="38"/>
      <c r="I91" s="28" t="s">
        <v>29</v>
      </c>
      <c r="J91" s="32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28" t="s">
        <v>27</v>
      </c>
      <c r="D92" s="38"/>
      <c r="E92" s="38"/>
      <c r="F92" s="23" t="str">
        <f>IF(E18="","",E18)</f>
        <v>Vyplň údaj</v>
      </c>
      <c r="G92" s="38"/>
      <c r="H92" s="38"/>
      <c r="I92" s="28" t="s">
        <v>31</v>
      </c>
      <c r="J92" s="32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6" t="s">
        <v>108</v>
      </c>
      <c r="D94" s="143"/>
      <c r="E94" s="143"/>
      <c r="F94" s="143"/>
      <c r="G94" s="143"/>
      <c r="H94" s="143"/>
      <c r="I94" s="143"/>
      <c r="J94" s="187" t="s">
        <v>109</v>
      </c>
      <c r="K94" s="14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8" t="s">
        <v>110</v>
      </c>
      <c r="D96" s="38"/>
      <c r="E96" s="38"/>
      <c r="F96" s="38"/>
      <c r="G96" s="38"/>
      <c r="H96" s="38"/>
      <c r="I96" s="38"/>
      <c r="J96" s="108">
        <f>J132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3" t="s">
        <v>111</v>
      </c>
    </row>
    <row r="97" s="9" customFormat="1" ht="24.96" customHeight="1">
      <c r="A97" s="9"/>
      <c r="B97" s="189"/>
      <c r="C97" s="190"/>
      <c r="D97" s="191" t="s">
        <v>112</v>
      </c>
      <c r="E97" s="192"/>
      <c r="F97" s="192"/>
      <c r="G97" s="192"/>
      <c r="H97" s="192"/>
      <c r="I97" s="192"/>
      <c r="J97" s="193">
        <f>J133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113</v>
      </c>
      <c r="E98" s="192"/>
      <c r="F98" s="192"/>
      <c r="G98" s="192"/>
      <c r="H98" s="192"/>
      <c r="I98" s="192"/>
      <c r="J98" s="193">
        <f>J172</f>
        <v>0</v>
      </c>
      <c r="K98" s="190"/>
      <c r="L98" s="19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9"/>
      <c r="C99" s="190"/>
      <c r="D99" s="191" t="s">
        <v>114</v>
      </c>
      <c r="E99" s="192"/>
      <c r="F99" s="192"/>
      <c r="G99" s="192"/>
      <c r="H99" s="192"/>
      <c r="I99" s="192"/>
      <c r="J99" s="193">
        <f>J197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115</v>
      </c>
      <c r="E100" s="192"/>
      <c r="F100" s="192"/>
      <c r="G100" s="192"/>
      <c r="H100" s="192"/>
      <c r="I100" s="192"/>
      <c r="J100" s="193">
        <f>J234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116</v>
      </c>
      <c r="E101" s="192"/>
      <c r="F101" s="192"/>
      <c r="G101" s="192"/>
      <c r="H101" s="192"/>
      <c r="I101" s="192"/>
      <c r="J101" s="193">
        <f>J243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117</v>
      </c>
      <c r="E102" s="192"/>
      <c r="F102" s="192"/>
      <c r="G102" s="192"/>
      <c r="H102" s="192"/>
      <c r="I102" s="192"/>
      <c r="J102" s="193">
        <f>J265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9.28" customHeight="1">
      <c r="A105" s="36"/>
      <c r="B105" s="37"/>
      <c r="C105" s="188" t="s">
        <v>118</v>
      </c>
      <c r="D105" s="38"/>
      <c r="E105" s="38"/>
      <c r="F105" s="38"/>
      <c r="G105" s="38"/>
      <c r="H105" s="38"/>
      <c r="I105" s="38"/>
      <c r="J105" s="195">
        <f>ROUND(J106 + J107 + J108 + J109 + J110 + J111,2)</f>
        <v>0</v>
      </c>
      <c r="K105" s="38"/>
      <c r="L105" s="61"/>
      <c r="N105" s="196" t="s">
        <v>39</v>
      </c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8" customHeight="1">
      <c r="A106" s="36"/>
      <c r="B106" s="37"/>
      <c r="C106" s="38"/>
      <c r="D106" s="138" t="s">
        <v>119</v>
      </c>
      <c r="E106" s="131"/>
      <c r="F106" s="131"/>
      <c r="G106" s="38"/>
      <c r="H106" s="38"/>
      <c r="I106" s="38"/>
      <c r="J106" s="132">
        <v>0</v>
      </c>
      <c r="K106" s="38"/>
      <c r="L106" s="197"/>
      <c r="M106" s="198"/>
      <c r="N106" s="199" t="s">
        <v>40</v>
      </c>
      <c r="O106" s="198"/>
      <c r="P106" s="198"/>
      <c r="Q106" s="198"/>
      <c r="R106" s="198"/>
      <c r="S106" s="200"/>
      <c r="T106" s="200"/>
      <c r="U106" s="200"/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/>
      <c r="AF106" s="198"/>
      <c r="AG106" s="198"/>
      <c r="AH106" s="198"/>
      <c r="AI106" s="198"/>
      <c r="AJ106" s="198"/>
      <c r="AK106" s="198"/>
      <c r="AL106" s="198"/>
      <c r="AM106" s="198"/>
      <c r="AN106" s="198"/>
      <c r="AO106" s="198"/>
      <c r="AP106" s="198"/>
      <c r="AQ106" s="198"/>
      <c r="AR106" s="198"/>
      <c r="AS106" s="198"/>
      <c r="AT106" s="198"/>
      <c r="AU106" s="198"/>
      <c r="AV106" s="198"/>
      <c r="AW106" s="198"/>
      <c r="AX106" s="198"/>
      <c r="AY106" s="201" t="s">
        <v>120</v>
      </c>
      <c r="AZ106" s="198"/>
      <c r="BA106" s="198"/>
      <c r="BB106" s="198"/>
      <c r="BC106" s="198"/>
      <c r="BD106" s="198"/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01" t="s">
        <v>83</v>
      </c>
      <c r="BK106" s="198"/>
      <c r="BL106" s="198"/>
      <c r="BM106" s="198"/>
    </row>
    <row r="107" s="2" customFormat="1" ht="18" customHeight="1">
      <c r="A107" s="36"/>
      <c r="B107" s="37"/>
      <c r="C107" s="38"/>
      <c r="D107" s="138" t="s">
        <v>121</v>
      </c>
      <c r="E107" s="131"/>
      <c r="F107" s="131"/>
      <c r="G107" s="38"/>
      <c r="H107" s="38"/>
      <c r="I107" s="38"/>
      <c r="J107" s="132">
        <v>0</v>
      </c>
      <c r="K107" s="38"/>
      <c r="L107" s="197"/>
      <c r="M107" s="198"/>
      <c r="N107" s="199" t="s">
        <v>40</v>
      </c>
      <c r="O107" s="198"/>
      <c r="P107" s="198"/>
      <c r="Q107" s="198"/>
      <c r="R107" s="198"/>
      <c r="S107" s="200"/>
      <c r="T107" s="200"/>
      <c r="U107" s="200"/>
      <c r="V107" s="200"/>
      <c r="W107" s="200"/>
      <c r="X107" s="200"/>
      <c r="Y107" s="200"/>
      <c r="Z107" s="200"/>
      <c r="AA107" s="200"/>
      <c r="AB107" s="200"/>
      <c r="AC107" s="200"/>
      <c r="AD107" s="200"/>
      <c r="AE107" s="200"/>
      <c r="AF107" s="198"/>
      <c r="AG107" s="198"/>
      <c r="AH107" s="198"/>
      <c r="AI107" s="198"/>
      <c r="AJ107" s="198"/>
      <c r="AK107" s="198"/>
      <c r="AL107" s="198"/>
      <c r="AM107" s="198"/>
      <c r="AN107" s="198"/>
      <c r="AO107" s="198"/>
      <c r="AP107" s="198"/>
      <c r="AQ107" s="198"/>
      <c r="AR107" s="198"/>
      <c r="AS107" s="198"/>
      <c r="AT107" s="198"/>
      <c r="AU107" s="198"/>
      <c r="AV107" s="198"/>
      <c r="AW107" s="198"/>
      <c r="AX107" s="198"/>
      <c r="AY107" s="201" t="s">
        <v>120</v>
      </c>
      <c r="AZ107" s="198"/>
      <c r="BA107" s="198"/>
      <c r="BB107" s="198"/>
      <c r="BC107" s="198"/>
      <c r="BD107" s="198"/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01" t="s">
        <v>83</v>
      </c>
      <c r="BK107" s="198"/>
      <c r="BL107" s="198"/>
      <c r="BM107" s="198"/>
    </row>
    <row r="108" s="2" customFormat="1" ht="18" customHeight="1">
      <c r="A108" s="36"/>
      <c r="B108" s="37"/>
      <c r="C108" s="38"/>
      <c r="D108" s="138" t="s">
        <v>122</v>
      </c>
      <c r="E108" s="131"/>
      <c r="F108" s="131"/>
      <c r="G108" s="38"/>
      <c r="H108" s="38"/>
      <c r="I108" s="38"/>
      <c r="J108" s="132">
        <v>0</v>
      </c>
      <c r="K108" s="38"/>
      <c r="L108" s="197"/>
      <c r="M108" s="198"/>
      <c r="N108" s="199" t="s">
        <v>40</v>
      </c>
      <c r="O108" s="198"/>
      <c r="P108" s="198"/>
      <c r="Q108" s="198"/>
      <c r="R108" s="198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/>
      <c r="AF108" s="198"/>
      <c r="AG108" s="198"/>
      <c r="AH108" s="198"/>
      <c r="AI108" s="198"/>
      <c r="AJ108" s="198"/>
      <c r="AK108" s="198"/>
      <c r="AL108" s="198"/>
      <c r="AM108" s="198"/>
      <c r="AN108" s="198"/>
      <c r="AO108" s="198"/>
      <c r="AP108" s="198"/>
      <c r="AQ108" s="198"/>
      <c r="AR108" s="198"/>
      <c r="AS108" s="198"/>
      <c r="AT108" s="198"/>
      <c r="AU108" s="198"/>
      <c r="AV108" s="198"/>
      <c r="AW108" s="198"/>
      <c r="AX108" s="198"/>
      <c r="AY108" s="201" t="s">
        <v>120</v>
      </c>
      <c r="AZ108" s="198"/>
      <c r="BA108" s="198"/>
      <c r="BB108" s="198"/>
      <c r="BC108" s="198"/>
      <c r="BD108" s="198"/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01" t="s">
        <v>83</v>
      </c>
      <c r="BK108" s="198"/>
      <c r="BL108" s="198"/>
      <c r="BM108" s="198"/>
    </row>
    <row r="109" s="2" customFormat="1" ht="18" customHeight="1">
      <c r="A109" s="36"/>
      <c r="B109" s="37"/>
      <c r="C109" s="38"/>
      <c r="D109" s="138" t="s">
        <v>123</v>
      </c>
      <c r="E109" s="131"/>
      <c r="F109" s="131"/>
      <c r="G109" s="38"/>
      <c r="H109" s="38"/>
      <c r="I109" s="38"/>
      <c r="J109" s="132">
        <v>0</v>
      </c>
      <c r="K109" s="38"/>
      <c r="L109" s="197"/>
      <c r="M109" s="198"/>
      <c r="N109" s="199" t="s">
        <v>40</v>
      </c>
      <c r="O109" s="198"/>
      <c r="P109" s="198"/>
      <c r="Q109" s="198"/>
      <c r="R109" s="198"/>
      <c r="S109" s="200"/>
      <c r="T109" s="200"/>
      <c r="U109" s="200"/>
      <c r="V109" s="200"/>
      <c r="W109" s="200"/>
      <c r="X109" s="200"/>
      <c r="Y109" s="200"/>
      <c r="Z109" s="200"/>
      <c r="AA109" s="200"/>
      <c r="AB109" s="200"/>
      <c r="AC109" s="200"/>
      <c r="AD109" s="200"/>
      <c r="AE109" s="200"/>
      <c r="AF109" s="198"/>
      <c r="AG109" s="198"/>
      <c r="AH109" s="198"/>
      <c r="AI109" s="198"/>
      <c r="AJ109" s="198"/>
      <c r="AK109" s="198"/>
      <c r="AL109" s="198"/>
      <c r="AM109" s="198"/>
      <c r="AN109" s="198"/>
      <c r="AO109" s="198"/>
      <c r="AP109" s="198"/>
      <c r="AQ109" s="198"/>
      <c r="AR109" s="198"/>
      <c r="AS109" s="198"/>
      <c r="AT109" s="198"/>
      <c r="AU109" s="198"/>
      <c r="AV109" s="198"/>
      <c r="AW109" s="198"/>
      <c r="AX109" s="198"/>
      <c r="AY109" s="201" t="s">
        <v>120</v>
      </c>
      <c r="AZ109" s="198"/>
      <c r="BA109" s="198"/>
      <c r="BB109" s="198"/>
      <c r="BC109" s="198"/>
      <c r="BD109" s="198"/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01" t="s">
        <v>83</v>
      </c>
      <c r="BK109" s="198"/>
      <c r="BL109" s="198"/>
      <c r="BM109" s="198"/>
    </row>
    <row r="110" s="2" customFormat="1" ht="18" customHeight="1">
      <c r="A110" s="36"/>
      <c r="B110" s="37"/>
      <c r="C110" s="38"/>
      <c r="D110" s="138" t="s">
        <v>124</v>
      </c>
      <c r="E110" s="131"/>
      <c r="F110" s="131"/>
      <c r="G110" s="38"/>
      <c r="H110" s="38"/>
      <c r="I110" s="38"/>
      <c r="J110" s="132">
        <v>0</v>
      </c>
      <c r="K110" s="38"/>
      <c r="L110" s="197"/>
      <c r="M110" s="198"/>
      <c r="N110" s="199" t="s">
        <v>40</v>
      </c>
      <c r="O110" s="198"/>
      <c r="P110" s="198"/>
      <c r="Q110" s="198"/>
      <c r="R110" s="198"/>
      <c r="S110" s="200"/>
      <c r="T110" s="200"/>
      <c r="U110" s="200"/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/>
      <c r="AF110" s="198"/>
      <c r="AG110" s="198"/>
      <c r="AH110" s="198"/>
      <c r="AI110" s="198"/>
      <c r="AJ110" s="198"/>
      <c r="AK110" s="198"/>
      <c r="AL110" s="198"/>
      <c r="AM110" s="198"/>
      <c r="AN110" s="198"/>
      <c r="AO110" s="198"/>
      <c r="AP110" s="198"/>
      <c r="AQ110" s="198"/>
      <c r="AR110" s="198"/>
      <c r="AS110" s="198"/>
      <c r="AT110" s="198"/>
      <c r="AU110" s="198"/>
      <c r="AV110" s="198"/>
      <c r="AW110" s="198"/>
      <c r="AX110" s="198"/>
      <c r="AY110" s="201" t="s">
        <v>120</v>
      </c>
      <c r="AZ110" s="198"/>
      <c r="BA110" s="198"/>
      <c r="BB110" s="198"/>
      <c r="BC110" s="198"/>
      <c r="BD110" s="198"/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01" t="s">
        <v>83</v>
      </c>
      <c r="BK110" s="198"/>
      <c r="BL110" s="198"/>
      <c r="BM110" s="198"/>
    </row>
    <row r="111" s="2" customFormat="1" ht="18" customHeight="1">
      <c r="A111" s="36"/>
      <c r="B111" s="37"/>
      <c r="C111" s="38"/>
      <c r="D111" s="131" t="s">
        <v>125</v>
      </c>
      <c r="E111" s="38"/>
      <c r="F111" s="38"/>
      <c r="G111" s="38"/>
      <c r="H111" s="38"/>
      <c r="I111" s="38"/>
      <c r="J111" s="132">
        <f>ROUND(J30*T111,2)</f>
        <v>0</v>
      </c>
      <c r="K111" s="38"/>
      <c r="L111" s="197"/>
      <c r="M111" s="198"/>
      <c r="N111" s="199" t="s">
        <v>40</v>
      </c>
      <c r="O111" s="198"/>
      <c r="P111" s="198"/>
      <c r="Q111" s="198"/>
      <c r="R111" s="198"/>
      <c r="S111" s="200"/>
      <c r="T111" s="200"/>
      <c r="U111" s="200"/>
      <c r="V111" s="200"/>
      <c r="W111" s="200"/>
      <c r="X111" s="200"/>
      <c r="Y111" s="200"/>
      <c r="Z111" s="200"/>
      <c r="AA111" s="200"/>
      <c r="AB111" s="200"/>
      <c r="AC111" s="200"/>
      <c r="AD111" s="200"/>
      <c r="AE111" s="200"/>
      <c r="AF111" s="198"/>
      <c r="AG111" s="198"/>
      <c r="AH111" s="198"/>
      <c r="AI111" s="198"/>
      <c r="AJ111" s="198"/>
      <c r="AK111" s="198"/>
      <c r="AL111" s="198"/>
      <c r="AM111" s="198"/>
      <c r="AN111" s="198"/>
      <c r="AO111" s="198"/>
      <c r="AP111" s="198"/>
      <c r="AQ111" s="198"/>
      <c r="AR111" s="198"/>
      <c r="AS111" s="198"/>
      <c r="AT111" s="198"/>
      <c r="AU111" s="198"/>
      <c r="AV111" s="198"/>
      <c r="AW111" s="198"/>
      <c r="AX111" s="198"/>
      <c r="AY111" s="201" t="s">
        <v>126</v>
      </c>
      <c r="AZ111" s="198"/>
      <c r="BA111" s="198"/>
      <c r="BB111" s="198"/>
      <c r="BC111" s="198"/>
      <c r="BD111" s="198"/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01" t="s">
        <v>83</v>
      </c>
      <c r="BK111" s="198"/>
      <c r="BL111" s="198"/>
      <c r="BM111" s="198"/>
    </row>
    <row r="112" s="2" customForma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9.28" customHeight="1">
      <c r="A113" s="36"/>
      <c r="B113" s="37"/>
      <c r="C113" s="142" t="s">
        <v>102</v>
      </c>
      <c r="D113" s="143"/>
      <c r="E113" s="143"/>
      <c r="F113" s="143"/>
      <c r="G113" s="143"/>
      <c r="H113" s="143"/>
      <c r="I113" s="143"/>
      <c r="J113" s="144">
        <f>ROUND(J96+J105,2)</f>
        <v>0</v>
      </c>
      <c r="K113" s="143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64"/>
      <c r="C114" s="65"/>
      <c r="D114" s="65"/>
      <c r="E114" s="65"/>
      <c r="F114" s="65"/>
      <c r="G114" s="65"/>
      <c r="H114" s="65"/>
      <c r="I114" s="65"/>
      <c r="J114" s="65"/>
      <c r="K114" s="65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8" s="2" customFormat="1" ht="6.96" customHeight="1">
      <c r="A118" s="36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4.96" customHeight="1">
      <c r="A119" s="36"/>
      <c r="B119" s="37"/>
      <c r="C119" s="19" t="s">
        <v>127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28" t="s">
        <v>16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8"/>
      <c r="D122" s="38"/>
      <c r="E122" s="185" t="str">
        <f>E7</f>
        <v>Rekonstrukce VO ul. Slovanská ETAPA II</v>
      </c>
      <c r="F122" s="28"/>
      <c r="G122" s="28"/>
      <c r="H122" s="2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28" t="s">
        <v>104</v>
      </c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30" customHeight="1">
      <c r="A124" s="36"/>
      <c r="B124" s="37"/>
      <c r="C124" s="38"/>
      <c r="D124" s="38"/>
      <c r="E124" s="74" t="str">
        <f>E9</f>
        <v>SO 01 - Lampové stožáry ul. Slovanská od ul. Řecká ETAPA II</v>
      </c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2" customHeight="1">
      <c r="A126" s="36"/>
      <c r="B126" s="37"/>
      <c r="C126" s="28" t="s">
        <v>20</v>
      </c>
      <c r="D126" s="38"/>
      <c r="E126" s="38"/>
      <c r="F126" s="23" t="str">
        <f>F12</f>
        <v xml:space="preserve"> </v>
      </c>
      <c r="G126" s="38"/>
      <c r="H126" s="38"/>
      <c r="I126" s="28" t="s">
        <v>22</v>
      </c>
      <c r="J126" s="77" t="str">
        <f>IF(J12="","",J12)</f>
        <v>27. 6. 2023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5.15" customHeight="1">
      <c r="A128" s="36"/>
      <c r="B128" s="37"/>
      <c r="C128" s="28" t="s">
        <v>24</v>
      </c>
      <c r="D128" s="38"/>
      <c r="E128" s="38"/>
      <c r="F128" s="23" t="str">
        <f>E15</f>
        <v xml:space="preserve"> </v>
      </c>
      <c r="G128" s="38"/>
      <c r="H128" s="38"/>
      <c r="I128" s="28" t="s">
        <v>29</v>
      </c>
      <c r="J128" s="32" t="str">
        <f>E21</f>
        <v xml:space="preserve"> </v>
      </c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28" t="s">
        <v>27</v>
      </c>
      <c r="D129" s="38"/>
      <c r="E129" s="38"/>
      <c r="F129" s="23" t="str">
        <f>IF(E18="","",E18)</f>
        <v>Vyplň údaj</v>
      </c>
      <c r="G129" s="38"/>
      <c r="H129" s="38"/>
      <c r="I129" s="28" t="s">
        <v>31</v>
      </c>
      <c r="J129" s="32" t="str">
        <f>E24</f>
        <v xml:space="preserve"> </v>
      </c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0.32" customHeight="1">
      <c r="A130" s="36"/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10" customFormat="1" ht="29.28" customHeight="1">
      <c r="A131" s="203"/>
      <c r="B131" s="204"/>
      <c r="C131" s="205" t="s">
        <v>128</v>
      </c>
      <c r="D131" s="206" t="s">
        <v>60</v>
      </c>
      <c r="E131" s="206" t="s">
        <v>56</v>
      </c>
      <c r="F131" s="206" t="s">
        <v>57</v>
      </c>
      <c r="G131" s="206" t="s">
        <v>129</v>
      </c>
      <c r="H131" s="206" t="s">
        <v>130</v>
      </c>
      <c r="I131" s="206" t="s">
        <v>131</v>
      </c>
      <c r="J131" s="207" t="s">
        <v>109</v>
      </c>
      <c r="K131" s="208" t="s">
        <v>132</v>
      </c>
      <c r="L131" s="209"/>
      <c r="M131" s="98" t="s">
        <v>1</v>
      </c>
      <c r="N131" s="99" t="s">
        <v>39</v>
      </c>
      <c r="O131" s="99" t="s">
        <v>133</v>
      </c>
      <c r="P131" s="99" t="s">
        <v>134</v>
      </c>
      <c r="Q131" s="99" t="s">
        <v>135</v>
      </c>
      <c r="R131" s="99" t="s">
        <v>136</v>
      </c>
      <c r="S131" s="99" t="s">
        <v>137</v>
      </c>
      <c r="T131" s="100" t="s">
        <v>138</v>
      </c>
      <c r="U131" s="203"/>
      <c r="V131" s="203"/>
      <c r="W131" s="203"/>
      <c r="X131" s="203"/>
      <c r="Y131" s="203"/>
      <c r="Z131" s="203"/>
      <c r="AA131" s="203"/>
      <c r="AB131" s="203"/>
      <c r="AC131" s="203"/>
      <c r="AD131" s="203"/>
      <c r="AE131" s="203"/>
    </row>
    <row r="132" s="2" customFormat="1" ht="22.8" customHeight="1">
      <c r="A132" s="36"/>
      <c r="B132" s="37"/>
      <c r="C132" s="105" t="s">
        <v>139</v>
      </c>
      <c r="D132" s="38"/>
      <c r="E132" s="38"/>
      <c r="F132" s="38"/>
      <c r="G132" s="38"/>
      <c r="H132" s="38"/>
      <c r="I132" s="38"/>
      <c r="J132" s="210">
        <f>BK132</f>
        <v>0</v>
      </c>
      <c r="K132" s="38"/>
      <c r="L132" s="39"/>
      <c r="M132" s="101"/>
      <c r="N132" s="211"/>
      <c r="O132" s="102"/>
      <c r="P132" s="212">
        <f>P133+P172+P197+P234+P243+P265</f>
        <v>0</v>
      </c>
      <c r="Q132" s="102"/>
      <c r="R132" s="212">
        <f>R133+R172+R197+R234+R243+R265</f>
        <v>165.00983400000001</v>
      </c>
      <c r="S132" s="102"/>
      <c r="T132" s="213">
        <f>T133+T172+T197+T234+T243+T265</f>
        <v>71.651200000000003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3" t="s">
        <v>74</v>
      </c>
      <c r="AU132" s="13" t="s">
        <v>111</v>
      </c>
      <c r="BK132" s="214">
        <f>BK133+BK172+BK197+BK234+BK243+BK265</f>
        <v>0</v>
      </c>
    </row>
    <row r="133" s="11" customFormat="1" ht="25.92" customHeight="1">
      <c r="A133" s="11"/>
      <c r="B133" s="215"/>
      <c r="C133" s="216"/>
      <c r="D133" s="217" t="s">
        <v>74</v>
      </c>
      <c r="E133" s="218" t="s">
        <v>140</v>
      </c>
      <c r="F133" s="218" t="s">
        <v>141</v>
      </c>
      <c r="G133" s="216"/>
      <c r="H133" s="216"/>
      <c r="I133" s="219"/>
      <c r="J133" s="220">
        <f>BK133</f>
        <v>0</v>
      </c>
      <c r="K133" s="216"/>
      <c r="L133" s="221"/>
      <c r="M133" s="222"/>
      <c r="N133" s="223"/>
      <c r="O133" s="223"/>
      <c r="P133" s="224">
        <f>SUM(P134:P171)</f>
        <v>0</v>
      </c>
      <c r="Q133" s="223"/>
      <c r="R133" s="224">
        <f>SUM(R134:R171)</f>
        <v>27.310460000000003</v>
      </c>
      <c r="S133" s="223"/>
      <c r="T133" s="225">
        <f>SUM(T134:T171)</f>
        <v>7.472999999999999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26" t="s">
        <v>83</v>
      </c>
      <c r="AT133" s="227" t="s">
        <v>74</v>
      </c>
      <c r="AU133" s="227" t="s">
        <v>75</v>
      </c>
      <c r="AY133" s="226" t="s">
        <v>142</v>
      </c>
      <c r="BK133" s="228">
        <f>SUM(BK134:BK171)</f>
        <v>0</v>
      </c>
    </row>
    <row r="134" s="2" customFormat="1" ht="16.5" customHeight="1">
      <c r="A134" s="36"/>
      <c r="B134" s="37"/>
      <c r="C134" s="229" t="s">
        <v>83</v>
      </c>
      <c r="D134" s="229" t="s">
        <v>143</v>
      </c>
      <c r="E134" s="230" t="s">
        <v>144</v>
      </c>
      <c r="F134" s="231" t="s">
        <v>145</v>
      </c>
      <c r="G134" s="232" t="s">
        <v>146</v>
      </c>
      <c r="H134" s="233">
        <v>0.54000000000000004</v>
      </c>
      <c r="I134" s="234"/>
      <c r="J134" s="235">
        <f>ROUND(I134*H134,2)</f>
        <v>0</v>
      </c>
      <c r="K134" s="236"/>
      <c r="L134" s="39"/>
      <c r="M134" s="237" t="s">
        <v>1</v>
      </c>
      <c r="N134" s="238" t="s">
        <v>40</v>
      </c>
      <c r="O134" s="89"/>
      <c r="P134" s="239">
        <f>O134*H134</f>
        <v>0</v>
      </c>
      <c r="Q134" s="239">
        <v>0</v>
      </c>
      <c r="R134" s="239">
        <f>Q134*H134</f>
        <v>0</v>
      </c>
      <c r="S134" s="239">
        <v>2.2000000000000002</v>
      </c>
      <c r="T134" s="240">
        <f>S134*H134</f>
        <v>1.1880000000000002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41" t="s">
        <v>147</v>
      </c>
      <c r="AT134" s="241" t="s">
        <v>143</v>
      </c>
      <c r="AU134" s="241" t="s">
        <v>83</v>
      </c>
      <c r="AY134" s="13" t="s">
        <v>142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3" t="s">
        <v>83</v>
      </c>
      <c r="BK134" s="137">
        <f>ROUND(I134*H134,2)</f>
        <v>0</v>
      </c>
      <c r="BL134" s="13" t="s">
        <v>147</v>
      </c>
      <c r="BM134" s="241" t="s">
        <v>148</v>
      </c>
    </row>
    <row r="135" s="2" customFormat="1" ht="16.5" customHeight="1">
      <c r="A135" s="36"/>
      <c r="B135" s="37"/>
      <c r="C135" s="242" t="s">
        <v>85</v>
      </c>
      <c r="D135" s="242" t="s">
        <v>149</v>
      </c>
      <c r="E135" s="243" t="s">
        <v>150</v>
      </c>
      <c r="F135" s="244" t="s">
        <v>151</v>
      </c>
      <c r="G135" s="245" t="s">
        <v>152</v>
      </c>
      <c r="H135" s="246">
        <v>2</v>
      </c>
      <c r="I135" s="247"/>
      <c r="J135" s="248">
        <f>ROUND(I135*H135,2)</f>
        <v>0</v>
      </c>
      <c r="K135" s="249"/>
      <c r="L135" s="250"/>
      <c r="M135" s="251" t="s">
        <v>1</v>
      </c>
      <c r="N135" s="252" t="s">
        <v>40</v>
      </c>
      <c r="O135" s="89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41" t="s">
        <v>153</v>
      </c>
      <c r="AT135" s="241" t="s">
        <v>149</v>
      </c>
      <c r="AU135" s="241" t="s">
        <v>83</v>
      </c>
      <c r="AY135" s="13" t="s">
        <v>142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3" t="s">
        <v>83</v>
      </c>
      <c r="BK135" s="137">
        <f>ROUND(I135*H135,2)</f>
        <v>0</v>
      </c>
      <c r="BL135" s="13" t="s">
        <v>147</v>
      </c>
      <c r="BM135" s="241" t="s">
        <v>154</v>
      </c>
    </row>
    <row r="136" s="2" customFormat="1" ht="24.15" customHeight="1">
      <c r="A136" s="36"/>
      <c r="B136" s="37"/>
      <c r="C136" s="229" t="s">
        <v>155</v>
      </c>
      <c r="D136" s="229" t="s">
        <v>143</v>
      </c>
      <c r="E136" s="230" t="s">
        <v>156</v>
      </c>
      <c r="F136" s="231" t="s">
        <v>157</v>
      </c>
      <c r="G136" s="232" t="s">
        <v>158</v>
      </c>
      <c r="H136" s="233">
        <v>2</v>
      </c>
      <c r="I136" s="234"/>
      <c r="J136" s="235">
        <f>ROUND(I136*H136,2)</f>
        <v>0</v>
      </c>
      <c r="K136" s="236"/>
      <c r="L136" s="39"/>
      <c r="M136" s="237" t="s">
        <v>1</v>
      </c>
      <c r="N136" s="238" t="s">
        <v>40</v>
      </c>
      <c r="O136" s="89"/>
      <c r="P136" s="239">
        <f>O136*H136</f>
        <v>0</v>
      </c>
      <c r="Q136" s="239">
        <v>0.14321</v>
      </c>
      <c r="R136" s="239">
        <f>Q136*H136</f>
        <v>0.28642000000000001</v>
      </c>
      <c r="S136" s="239">
        <v>0</v>
      </c>
      <c r="T136" s="24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41" t="s">
        <v>147</v>
      </c>
      <c r="AT136" s="241" t="s">
        <v>143</v>
      </c>
      <c r="AU136" s="241" t="s">
        <v>83</v>
      </c>
      <c r="AY136" s="13" t="s">
        <v>142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3" t="s">
        <v>83</v>
      </c>
      <c r="BK136" s="137">
        <f>ROUND(I136*H136,2)</f>
        <v>0</v>
      </c>
      <c r="BL136" s="13" t="s">
        <v>147</v>
      </c>
      <c r="BM136" s="241" t="s">
        <v>159</v>
      </c>
    </row>
    <row r="137" s="2" customFormat="1" ht="16.5" customHeight="1">
      <c r="A137" s="36"/>
      <c r="B137" s="37"/>
      <c r="C137" s="242" t="s">
        <v>147</v>
      </c>
      <c r="D137" s="242" t="s">
        <v>149</v>
      </c>
      <c r="E137" s="243" t="s">
        <v>160</v>
      </c>
      <c r="F137" s="244" t="s">
        <v>161</v>
      </c>
      <c r="G137" s="245" t="s">
        <v>162</v>
      </c>
      <c r="H137" s="246">
        <v>65</v>
      </c>
      <c r="I137" s="247"/>
      <c r="J137" s="248">
        <f>ROUND(I137*H137,2)</f>
        <v>0</v>
      </c>
      <c r="K137" s="249"/>
      <c r="L137" s="250"/>
      <c r="M137" s="251" t="s">
        <v>1</v>
      </c>
      <c r="N137" s="252" t="s">
        <v>40</v>
      </c>
      <c r="O137" s="89"/>
      <c r="P137" s="239">
        <f>O137*H137</f>
        <v>0</v>
      </c>
      <c r="Q137" s="239">
        <v>0.001</v>
      </c>
      <c r="R137" s="239">
        <f>Q137*H137</f>
        <v>0.065000000000000002</v>
      </c>
      <c r="S137" s="239">
        <v>0</v>
      </c>
      <c r="T137" s="24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41" t="s">
        <v>153</v>
      </c>
      <c r="AT137" s="241" t="s">
        <v>149</v>
      </c>
      <c r="AU137" s="241" t="s">
        <v>83</v>
      </c>
      <c r="AY137" s="13" t="s">
        <v>142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3" t="s">
        <v>83</v>
      </c>
      <c r="BK137" s="137">
        <f>ROUND(I137*H137,2)</f>
        <v>0</v>
      </c>
      <c r="BL137" s="13" t="s">
        <v>147</v>
      </c>
      <c r="BM137" s="241" t="s">
        <v>163</v>
      </c>
    </row>
    <row r="138" s="2" customFormat="1" ht="24.15" customHeight="1">
      <c r="A138" s="36"/>
      <c r="B138" s="37"/>
      <c r="C138" s="229" t="s">
        <v>164</v>
      </c>
      <c r="D138" s="229" t="s">
        <v>143</v>
      </c>
      <c r="E138" s="230" t="s">
        <v>165</v>
      </c>
      <c r="F138" s="231" t="s">
        <v>166</v>
      </c>
      <c r="G138" s="232" t="s">
        <v>158</v>
      </c>
      <c r="H138" s="233">
        <v>19</v>
      </c>
      <c r="I138" s="234"/>
      <c r="J138" s="235">
        <f>ROUND(I138*H138,2)</f>
        <v>0</v>
      </c>
      <c r="K138" s="236"/>
      <c r="L138" s="39"/>
      <c r="M138" s="237" t="s">
        <v>1</v>
      </c>
      <c r="N138" s="238" t="s">
        <v>40</v>
      </c>
      <c r="O138" s="89"/>
      <c r="P138" s="239">
        <f>O138*H138</f>
        <v>0</v>
      </c>
      <c r="Q138" s="239">
        <v>3.0000000000000001E-05</v>
      </c>
      <c r="R138" s="239">
        <f>Q138*H138</f>
        <v>0.00056999999999999998</v>
      </c>
      <c r="S138" s="239">
        <v>0</v>
      </c>
      <c r="T138" s="24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1" t="s">
        <v>147</v>
      </c>
      <c r="AT138" s="241" t="s">
        <v>143</v>
      </c>
      <c r="AU138" s="241" t="s">
        <v>83</v>
      </c>
      <c r="AY138" s="13" t="s">
        <v>142</v>
      </c>
      <c r="BE138" s="137">
        <f>IF(N138="základní",J138,0)</f>
        <v>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3" t="s">
        <v>83</v>
      </c>
      <c r="BK138" s="137">
        <f>ROUND(I138*H138,2)</f>
        <v>0</v>
      </c>
      <c r="BL138" s="13" t="s">
        <v>147</v>
      </c>
      <c r="BM138" s="241" t="s">
        <v>167</v>
      </c>
    </row>
    <row r="139" s="2" customFormat="1" ht="24.15" customHeight="1">
      <c r="A139" s="36"/>
      <c r="B139" s="37"/>
      <c r="C139" s="229" t="s">
        <v>168</v>
      </c>
      <c r="D139" s="229" t="s">
        <v>143</v>
      </c>
      <c r="E139" s="230" t="s">
        <v>169</v>
      </c>
      <c r="F139" s="231" t="s">
        <v>170</v>
      </c>
      <c r="G139" s="232" t="s">
        <v>171</v>
      </c>
      <c r="H139" s="233">
        <v>46</v>
      </c>
      <c r="I139" s="234"/>
      <c r="J139" s="235">
        <f>ROUND(I139*H139,2)</f>
        <v>0</v>
      </c>
      <c r="K139" s="236"/>
      <c r="L139" s="39"/>
      <c r="M139" s="237" t="s">
        <v>1</v>
      </c>
      <c r="N139" s="238" t="s">
        <v>40</v>
      </c>
      <c r="O139" s="89"/>
      <c r="P139" s="239">
        <f>O139*H139</f>
        <v>0</v>
      </c>
      <c r="Q139" s="239">
        <v>0</v>
      </c>
      <c r="R139" s="239">
        <f>Q139*H139</f>
        <v>0</v>
      </c>
      <c r="S139" s="239">
        <v>0.12</v>
      </c>
      <c r="T139" s="240">
        <f>S139*H139</f>
        <v>5.5199999999999996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1" t="s">
        <v>147</v>
      </c>
      <c r="AT139" s="241" t="s">
        <v>143</v>
      </c>
      <c r="AU139" s="241" t="s">
        <v>83</v>
      </c>
      <c r="AY139" s="13" t="s">
        <v>142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3" t="s">
        <v>83</v>
      </c>
      <c r="BK139" s="137">
        <f>ROUND(I139*H139,2)</f>
        <v>0</v>
      </c>
      <c r="BL139" s="13" t="s">
        <v>147</v>
      </c>
      <c r="BM139" s="241" t="s">
        <v>172</v>
      </c>
    </row>
    <row r="140" s="2" customFormat="1" ht="24.15" customHeight="1">
      <c r="A140" s="36"/>
      <c r="B140" s="37"/>
      <c r="C140" s="242" t="s">
        <v>173</v>
      </c>
      <c r="D140" s="242" t="s">
        <v>149</v>
      </c>
      <c r="E140" s="243" t="s">
        <v>174</v>
      </c>
      <c r="F140" s="244" t="s">
        <v>175</v>
      </c>
      <c r="G140" s="245" t="s">
        <v>171</v>
      </c>
      <c r="H140" s="246">
        <v>57.399999999999999</v>
      </c>
      <c r="I140" s="247"/>
      <c r="J140" s="248">
        <f>ROUND(I140*H140,2)</f>
        <v>0</v>
      </c>
      <c r="K140" s="249"/>
      <c r="L140" s="250"/>
      <c r="M140" s="251" t="s">
        <v>1</v>
      </c>
      <c r="N140" s="252" t="s">
        <v>40</v>
      </c>
      <c r="O140" s="89"/>
      <c r="P140" s="239">
        <f>O140*H140</f>
        <v>0</v>
      </c>
      <c r="Q140" s="239">
        <v>0.086999999999999994</v>
      </c>
      <c r="R140" s="239">
        <f>Q140*H140</f>
        <v>4.9937999999999994</v>
      </c>
      <c r="S140" s="239">
        <v>0</v>
      </c>
      <c r="T140" s="24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41" t="s">
        <v>153</v>
      </c>
      <c r="AT140" s="241" t="s">
        <v>149</v>
      </c>
      <c r="AU140" s="241" t="s">
        <v>83</v>
      </c>
      <c r="AY140" s="13" t="s">
        <v>142</v>
      </c>
      <c r="BE140" s="137">
        <f>IF(N140="základní",J140,0)</f>
        <v>0</v>
      </c>
      <c r="BF140" s="137">
        <f>IF(N140="snížená",J140,0)</f>
        <v>0</v>
      </c>
      <c r="BG140" s="137">
        <f>IF(N140="zákl. přenesená",J140,0)</f>
        <v>0</v>
      </c>
      <c r="BH140" s="137">
        <f>IF(N140="sníž. přenesená",J140,0)</f>
        <v>0</v>
      </c>
      <c r="BI140" s="137">
        <f>IF(N140="nulová",J140,0)</f>
        <v>0</v>
      </c>
      <c r="BJ140" s="13" t="s">
        <v>83</v>
      </c>
      <c r="BK140" s="137">
        <f>ROUND(I140*H140,2)</f>
        <v>0</v>
      </c>
      <c r="BL140" s="13" t="s">
        <v>147</v>
      </c>
      <c r="BM140" s="241" t="s">
        <v>176</v>
      </c>
    </row>
    <row r="141" s="2" customFormat="1" ht="33" customHeight="1">
      <c r="A141" s="36"/>
      <c r="B141" s="37"/>
      <c r="C141" s="229" t="s">
        <v>153</v>
      </c>
      <c r="D141" s="229" t="s">
        <v>143</v>
      </c>
      <c r="E141" s="230" t="s">
        <v>177</v>
      </c>
      <c r="F141" s="231" t="s">
        <v>178</v>
      </c>
      <c r="G141" s="232" t="s">
        <v>171</v>
      </c>
      <c r="H141" s="233">
        <v>3</v>
      </c>
      <c r="I141" s="234"/>
      <c r="J141" s="235">
        <f>ROUND(I141*H141,2)</f>
        <v>0</v>
      </c>
      <c r="K141" s="236"/>
      <c r="L141" s="39"/>
      <c r="M141" s="237" t="s">
        <v>1</v>
      </c>
      <c r="N141" s="238" t="s">
        <v>40</v>
      </c>
      <c r="O141" s="89"/>
      <c r="P141" s="239">
        <f>O141*H141</f>
        <v>0</v>
      </c>
      <c r="Q141" s="239">
        <v>0</v>
      </c>
      <c r="R141" s="239">
        <f>Q141*H141</f>
        <v>0</v>
      </c>
      <c r="S141" s="239">
        <v>0.255</v>
      </c>
      <c r="T141" s="240">
        <f>S141*H141</f>
        <v>0.76500000000000001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1" t="s">
        <v>147</v>
      </c>
      <c r="AT141" s="241" t="s">
        <v>143</v>
      </c>
      <c r="AU141" s="241" t="s">
        <v>83</v>
      </c>
      <c r="AY141" s="13" t="s">
        <v>142</v>
      </c>
      <c r="BE141" s="137">
        <f>IF(N141="základní",J141,0)</f>
        <v>0</v>
      </c>
      <c r="BF141" s="137">
        <f>IF(N141="snížená",J141,0)</f>
        <v>0</v>
      </c>
      <c r="BG141" s="137">
        <f>IF(N141="zákl. přenesená",J141,0)</f>
        <v>0</v>
      </c>
      <c r="BH141" s="137">
        <f>IF(N141="sníž. přenesená",J141,0)</f>
        <v>0</v>
      </c>
      <c r="BI141" s="137">
        <f>IF(N141="nulová",J141,0)</f>
        <v>0</v>
      </c>
      <c r="BJ141" s="13" t="s">
        <v>83</v>
      </c>
      <c r="BK141" s="137">
        <f>ROUND(I141*H141,2)</f>
        <v>0</v>
      </c>
      <c r="BL141" s="13" t="s">
        <v>147</v>
      </c>
      <c r="BM141" s="241" t="s">
        <v>179</v>
      </c>
    </row>
    <row r="142" s="2" customFormat="1" ht="37.8" customHeight="1">
      <c r="A142" s="36"/>
      <c r="B142" s="37"/>
      <c r="C142" s="229" t="s">
        <v>180</v>
      </c>
      <c r="D142" s="229" t="s">
        <v>143</v>
      </c>
      <c r="E142" s="230" t="s">
        <v>181</v>
      </c>
      <c r="F142" s="231" t="s">
        <v>182</v>
      </c>
      <c r="G142" s="232" t="s">
        <v>171</v>
      </c>
      <c r="H142" s="233">
        <v>57.399999999999999</v>
      </c>
      <c r="I142" s="234"/>
      <c r="J142" s="235">
        <f>ROUND(I142*H142,2)</f>
        <v>0</v>
      </c>
      <c r="K142" s="236"/>
      <c r="L142" s="39"/>
      <c r="M142" s="237" t="s">
        <v>1</v>
      </c>
      <c r="N142" s="238" t="s">
        <v>40</v>
      </c>
      <c r="O142" s="89"/>
      <c r="P142" s="239">
        <f>O142*H142</f>
        <v>0</v>
      </c>
      <c r="Q142" s="239">
        <v>0.084250000000000005</v>
      </c>
      <c r="R142" s="239">
        <f>Q142*H142</f>
        <v>4.8359500000000004</v>
      </c>
      <c r="S142" s="239">
        <v>0</v>
      </c>
      <c r="T142" s="24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41" t="s">
        <v>147</v>
      </c>
      <c r="AT142" s="241" t="s">
        <v>143</v>
      </c>
      <c r="AU142" s="241" t="s">
        <v>83</v>
      </c>
      <c r="AY142" s="13" t="s">
        <v>142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3" t="s">
        <v>83</v>
      </c>
      <c r="BK142" s="137">
        <f>ROUND(I142*H142,2)</f>
        <v>0</v>
      </c>
      <c r="BL142" s="13" t="s">
        <v>147</v>
      </c>
      <c r="BM142" s="241" t="s">
        <v>183</v>
      </c>
    </row>
    <row r="143" s="2" customFormat="1" ht="16.5" customHeight="1">
      <c r="A143" s="36"/>
      <c r="B143" s="37"/>
      <c r="C143" s="242" t="s">
        <v>184</v>
      </c>
      <c r="D143" s="242" t="s">
        <v>149</v>
      </c>
      <c r="E143" s="243" t="s">
        <v>185</v>
      </c>
      <c r="F143" s="244" t="s">
        <v>186</v>
      </c>
      <c r="G143" s="245" t="s">
        <v>152</v>
      </c>
      <c r="H143" s="246">
        <v>5</v>
      </c>
      <c r="I143" s="247"/>
      <c r="J143" s="248">
        <f>ROUND(I143*H143,2)</f>
        <v>0</v>
      </c>
      <c r="K143" s="249"/>
      <c r="L143" s="250"/>
      <c r="M143" s="251" t="s">
        <v>1</v>
      </c>
      <c r="N143" s="252" t="s">
        <v>40</v>
      </c>
      <c r="O143" s="89"/>
      <c r="P143" s="239">
        <f>O143*H143</f>
        <v>0</v>
      </c>
      <c r="Q143" s="239">
        <v>0.001</v>
      </c>
      <c r="R143" s="239">
        <f>Q143*H143</f>
        <v>0.0050000000000000001</v>
      </c>
      <c r="S143" s="239">
        <v>0</v>
      </c>
      <c r="T143" s="24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41" t="s">
        <v>153</v>
      </c>
      <c r="AT143" s="241" t="s">
        <v>149</v>
      </c>
      <c r="AU143" s="241" t="s">
        <v>83</v>
      </c>
      <c r="AY143" s="13" t="s">
        <v>142</v>
      </c>
      <c r="BE143" s="137">
        <f>IF(N143="základní",J143,0)</f>
        <v>0</v>
      </c>
      <c r="BF143" s="137">
        <f>IF(N143="snížená",J143,0)</f>
        <v>0</v>
      </c>
      <c r="BG143" s="137">
        <f>IF(N143="zákl. přenesená",J143,0)</f>
        <v>0</v>
      </c>
      <c r="BH143" s="137">
        <f>IF(N143="sníž. přenesená",J143,0)</f>
        <v>0</v>
      </c>
      <c r="BI143" s="137">
        <f>IF(N143="nulová",J143,0)</f>
        <v>0</v>
      </c>
      <c r="BJ143" s="13" t="s">
        <v>83</v>
      </c>
      <c r="BK143" s="137">
        <f>ROUND(I143*H143,2)</f>
        <v>0</v>
      </c>
      <c r="BL143" s="13" t="s">
        <v>147</v>
      </c>
      <c r="BM143" s="241" t="s">
        <v>187</v>
      </c>
    </row>
    <row r="144" s="2" customFormat="1" ht="24.15" customHeight="1">
      <c r="A144" s="36"/>
      <c r="B144" s="37"/>
      <c r="C144" s="229" t="s">
        <v>188</v>
      </c>
      <c r="D144" s="229" t="s">
        <v>143</v>
      </c>
      <c r="E144" s="230" t="s">
        <v>189</v>
      </c>
      <c r="F144" s="231" t="s">
        <v>190</v>
      </c>
      <c r="G144" s="232" t="s">
        <v>171</v>
      </c>
      <c r="H144" s="233">
        <v>57.399999999999999</v>
      </c>
      <c r="I144" s="234"/>
      <c r="J144" s="235">
        <f>ROUND(I144*H144,2)</f>
        <v>0</v>
      </c>
      <c r="K144" s="236"/>
      <c r="L144" s="39"/>
      <c r="M144" s="237" t="s">
        <v>1</v>
      </c>
      <c r="N144" s="238" t="s">
        <v>40</v>
      </c>
      <c r="O144" s="89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41" t="s">
        <v>147</v>
      </c>
      <c r="AT144" s="241" t="s">
        <v>143</v>
      </c>
      <c r="AU144" s="241" t="s">
        <v>83</v>
      </c>
      <c r="AY144" s="13" t="s">
        <v>142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3" t="s">
        <v>83</v>
      </c>
      <c r="BK144" s="137">
        <f>ROUND(I144*H144,2)</f>
        <v>0</v>
      </c>
      <c r="BL144" s="13" t="s">
        <v>147</v>
      </c>
      <c r="BM144" s="241" t="s">
        <v>191</v>
      </c>
    </row>
    <row r="145" s="2" customFormat="1" ht="16.5" customHeight="1">
      <c r="A145" s="36"/>
      <c r="B145" s="37"/>
      <c r="C145" s="242" t="s">
        <v>192</v>
      </c>
      <c r="D145" s="242" t="s">
        <v>149</v>
      </c>
      <c r="E145" s="243" t="s">
        <v>193</v>
      </c>
      <c r="F145" s="244" t="s">
        <v>194</v>
      </c>
      <c r="G145" s="245" t="s">
        <v>195</v>
      </c>
      <c r="H145" s="246">
        <v>3.8999999999999999</v>
      </c>
      <c r="I145" s="247"/>
      <c r="J145" s="248">
        <f>ROUND(I145*H145,2)</f>
        <v>0</v>
      </c>
      <c r="K145" s="249"/>
      <c r="L145" s="250"/>
      <c r="M145" s="251" t="s">
        <v>1</v>
      </c>
      <c r="N145" s="252" t="s">
        <v>40</v>
      </c>
      <c r="O145" s="89"/>
      <c r="P145" s="239">
        <f>O145*H145</f>
        <v>0</v>
      </c>
      <c r="Q145" s="239">
        <v>1</v>
      </c>
      <c r="R145" s="239">
        <f>Q145*H145</f>
        <v>3.8999999999999999</v>
      </c>
      <c r="S145" s="239">
        <v>0</v>
      </c>
      <c r="T145" s="24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1" t="s">
        <v>153</v>
      </c>
      <c r="AT145" s="241" t="s">
        <v>149</v>
      </c>
      <c r="AU145" s="241" t="s">
        <v>83</v>
      </c>
      <c r="AY145" s="13" t="s">
        <v>142</v>
      </c>
      <c r="BE145" s="137">
        <f>IF(N145="základní",J145,0)</f>
        <v>0</v>
      </c>
      <c r="BF145" s="137">
        <f>IF(N145="snížená",J145,0)</f>
        <v>0</v>
      </c>
      <c r="BG145" s="137">
        <f>IF(N145="zákl. přenesená",J145,0)</f>
        <v>0</v>
      </c>
      <c r="BH145" s="137">
        <f>IF(N145="sníž. přenesená",J145,0)</f>
        <v>0</v>
      </c>
      <c r="BI145" s="137">
        <f>IF(N145="nulová",J145,0)</f>
        <v>0</v>
      </c>
      <c r="BJ145" s="13" t="s">
        <v>83</v>
      </c>
      <c r="BK145" s="137">
        <f>ROUND(I145*H145,2)</f>
        <v>0</v>
      </c>
      <c r="BL145" s="13" t="s">
        <v>147</v>
      </c>
      <c r="BM145" s="241" t="s">
        <v>196</v>
      </c>
    </row>
    <row r="146" s="2" customFormat="1" ht="33" customHeight="1">
      <c r="A146" s="36"/>
      <c r="B146" s="37"/>
      <c r="C146" s="229" t="s">
        <v>197</v>
      </c>
      <c r="D146" s="229" t="s">
        <v>143</v>
      </c>
      <c r="E146" s="230" t="s">
        <v>198</v>
      </c>
      <c r="F146" s="231" t="s">
        <v>199</v>
      </c>
      <c r="G146" s="232" t="s">
        <v>171</v>
      </c>
      <c r="H146" s="233">
        <v>19.5</v>
      </c>
      <c r="I146" s="234"/>
      <c r="J146" s="235">
        <f>ROUND(I146*H146,2)</f>
        <v>0</v>
      </c>
      <c r="K146" s="236"/>
      <c r="L146" s="39"/>
      <c r="M146" s="237" t="s">
        <v>1</v>
      </c>
      <c r="N146" s="238" t="s">
        <v>40</v>
      </c>
      <c r="O146" s="89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41" t="s">
        <v>147</v>
      </c>
      <c r="AT146" s="241" t="s">
        <v>143</v>
      </c>
      <c r="AU146" s="241" t="s">
        <v>83</v>
      </c>
      <c r="AY146" s="13" t="s">
        <v>142</v>
      </c>
      <c r="BE146" s="137">
        <f>IF(N146="základní",J146,0)</f>
        <v>0</v>
      </c>
      <c r="BF146" s="137">
        <f>IF(N146="snížená",J146,0)</f>
        <v>0</v>
      </c>
      <c r="BG146" s="137">
        <f>IF(N146="zákl. přenesená",J146,0)</f>
        <v>0</v>
      </c>
      <c r="BH146" s="137">
        <f>IF(N146="sníž. přenesená",J146,0)</f>
        <v>0</v>
      </c>
      <c r="BI146" s="137">
        <f>IF(N146="nulová",J146,0)</f>
        <v>0</v>
      </c>
      <c r="BJ146" s="13" t="s">
        <v>83</v>
      </c>
      <c r="BK146" s="137">
        <f>ROUND(I146*H146,2)</f>
        <v>0</v>
      </c>
      <c r="BL146" s="13" t="s">
        <v>147</v>
      </c>
      <c r="BM146" s="241" t="s">
        <v>200</v>
      </c>
    </row>
    <row r="147" s="2" customFormat="1" ht="16.5" customHeight="1">
      <c r="A147" s="36"/>
      <c r="B147" s="37"/>
      <c r="C147" s="242" t="s">
        <v>201</v>
      </c>
      <c r="D147" s="242" t="s">
        <v>149</v>
      </c>
      <c r="E147" s="243" t="s">
        <v>202</v>
      </c>
      <c r="F147" s="244" t="s">
        <v>203</v>
      </c>
      <c r="G147" s="245" t="s">
        <v>195</v>
      </c>
      <c r="H147" s="246">
        <v>1.9890000000000001</v>
      </c>
      <c r="I147" s="247"/>
      <c r="J147" s="248">
        <f>ROUND(I147*H147,2)</f>
        <v>0</v>
      </c>
      <c r="K147" s="249"/>
      <c r="L147" s="250"/>
      <c r="M147" s="251" t="s">
        <v>1</v>
      </c>
      <c r="N147" s="252" t="s">
        <v>40</v>
      </c>
      <c r="O147" s="89"/>
      <c r="P147" s="239">
        <f>O147*H147</f>
        <v>0</v>
      </c>
      <c r="Q147" s="239">
        <v>1</v>
      </c>
      <c r="R147" s="239">
        <f>Q147*H147</f>
        <v>1.9890000000000001</v>
      </c>
      <c r="S147" s="239">
        <v>0</v>
      </c>
      <c r="T147" s="24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41" t="s">
        <v>153</v>
      </c>
      <c r="AT147" s="241" t="s">
        <v>149</v>
      </c>
      <c r="AU147" s="241" t="s">
        <v>83</v>
      </c>
      <c r="AY147" s="13" t="s">
        <v>142</v>
      </c>
      <c r="BE147" s="137">
        <f>IF(N147="základní",J147,0)</f>
        <v>0</v>
      </c>
      <c r="BF147" s="137">
        <f>IF(N147="snížená",J147,0)</f>
        <v>0</v>
      </c>
      <c r="BG147" s="137">
        <f>IF(N147="zákl. přenesená",J147,0)</f>
        <v>0</v>
      </c>
      <c r="BH147" s="137">
        <f>IF(N147="sníž. přenesená",J147,0)</f>
        <v>0</v>
      </c>
      <c r="BI147" s="137">
        <f>IF(N147="nulová",J147,0)</f>
        <v>0</v>
      </c>
      <c r="BJ147" s="13" t="s">
        <v>83</v>
      </c>
      <c r="BK147" s="137">
        <f>ROUND(I147*H147,2)</f>
        <v>0</v>
      </c>
      <c r="BL147" s="13" t="s">
        <v>147</v>
      </c>
      <c r="BM147" s="241" t="s">
        <v>204</v>
      </c>
    </row>
    <row r="148" s="2" customFormat="1" ht="33" customHeight="1">
      <c r="A148" s="36"/>
      <c r="B148" s="37"/>
      <c r="C148" s="229" t="s">
        <v>8</v>
      </c>
      <c r="D148" s="229" t="s">
        <v>143</v>
      </c>
      <c r="E148" s="230" t="s">
        <v>205</v>
      </c>
      <c r="F148" s="231" t="s">
        <v>206</v>
      </c>
      <c r="G148" s="232" t="s">
        <v>171</v>
      </c>
      <c r="H148" s="233">
        <v>19.5</v>
      </c>
      <c r="I148" s="234"/>
      <c r="J148" s="235">
        <f>ROUND(I148*H148,2)</f>
        <v>0</v>
      </c>
      <c r="K148" s="236"/>
      <c r="L148" s="39"/>
      <c r="M148" s="237" t="s">
        <v>1</v>
      </c>
      <c r="N148" s="238" t="s">
        <v>40</v>
      </c>
      <c r="O148" s="89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1" t="s">
        <v>147</v>
      </c>
      <c r="AT148" s="241" t="s">
        <v>143</v>
      </c>
      <c r="AU148" s="241" t="s">
        <v>83</v>
      </c>
      <c r="AY148" s="13" t="s">
        <v>142</v>
      </c>
      <c r="BE148" s="137">
        <f>IF(N148="základní",J148,0)</f>
        <v>0</v>
      </c>
      <c r="BF148" s="137">
        <f>IF(N148="snížená",J148,0)</f>
        <v>0</v>
      </c>
      <c r="BG148" s="137">
        <f>IF(N148="zákl. přenesená",J148,0)</f>
        <v>0</v>
      </c>
      <c r="BH148" s="137">
        <f>IF(N148="sníž. přenesená",J148,0)</f>
        <v>0</v>
      </c>
      <c r="BI148" s="137">
        <f>IF(N148="nulová",J148,0)</f>
        <v>0</v>
      </c>
      <c r="BJ148" s="13" t="s">
        <v>83</v>
      </c>
      <c r="BK148" s="137">
        <f>ROUND(I148*H148,2)</f>
        <v>0</v>
      </c>
      <c r="BL148" s="13" t="s">
        <v>147</v>
      </c>
      <c r="BM148" s="241" t="s">
        <v>207</v>
      </c>
    </row>
    <row r="149" s="2" customFormat="1" ht="16.5" customHeight="1">
      <c r="A149" s="36"/>
      <c r="B149" s="37"/>
      <c r="C149" s="242" t="s">
        <v>208</v>
      </c>
      <c r="D149" s="242" t="s">
        <v>149</v>
      </c>
      <c r="E149" s="243" t="s">
        <v>209</v>
      </c>
      <c r="F149" s="244" t="s">
        <v>210</v>
      </c>
      <c r="G149" s="245" t="s">
        <v>195</v>
      </c>
      <c r="H149" s="246">
        <v>6.6299999999999999</v>
      </c>
      <c r="I149" s="247"/>
      <c r="J149" s="248">
        <f>ROUND(I149*H149,2)</f>
        <v>0</v>
      </c>
      <c r="K149" s="249"/>
      <c r="L149" s="250"/>
      <c r="M149" s="251" t="s">
        <v>1</v>
      </c>
      <c r="N149" s="252" t="s">
        <v>40</v>
      </c>
      <c r="O149" s="89"/>
      <c r="P149" s="239">
        <f>O149*H149</f>
        <v>0</v>
      </c>
      <c r="Q149" s="239">
        <v>1</v>
      </c>
      <c r="R149" s="239">
        <f>Q149*H149</f>
        <v>6.6299999999999999</v>
      </c>
      <c r="S149" s="239">
        <v>0</v>
      </c>
      <c r="T149" s="24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41" t="s">
        <v>153</v>
      </c>
      <c r="AT149" s="241" t="s">
        <v>149</v>
      </c>
      <c r="AU149" s="241" t="s">
        <v>83</v>
      </c>
      <c r="AY149" s="13" t="s">
        <v>142</v>
      </c>
      <c r="BE149" s="137">
        <f>IF(N149="základní",J149,0)</f>
        <v>0</v>
      </c>
      <c r="BF149" s="137">
        <f>IF(N149="snížená",J149,0)</f>
        <v>0</v>
      </c>
      <c r="BG149" s="137">
        <f>IF(N149="zákl. přenesená",J149,0)</f>
        <v>0</v>
      </c>
      <c r="BH149" s="137">
        <f>IF(N149="sníž. přenesená",J149,0)</f>
        <v>0</v>
      </c>
      <c r="BI149" s="137">
        <f>IF(N149="nulová",J149,0)</f>
        <v>0</v>
      </c>
      <c r="BJ149" s="13" t="s">
        <v>83</v>
      </c>
      <c r="BK149" s="137">
        <f>ROUND(I149*H149,2)</f>
        <v>0</v>
      </c>
      <c r="BL149" s="13" t="s">
        <v>147</v>
      </c>
      <c r="BM149" s="241" t="s">
        <v>211</v>
      </c>
    </row>
    <row r="150" s="2" customFormat="1" ht="24.15" customHeight="1">
      <c r="A150" s="36"/>
      <c r="B150" s="37"/>
      <c r="C150" s="229" t="s">
        <v>212</v>
      </c>
      <c r="D150" s="229" t="s">
        <v>143</v>
      </c>
      <c r="E150" s="230" t="s">
        <v>213</v>
      </c>
      <c r="F150" s="231" t="s">
        <v>214</v>
      </c>
      <c r="G150" s="232" t="s">
        <v>158</v>
      </c>
      <c r="H150" s="233">
        <v>39</v>
      </c>
      <c r="I150" s="234"/>
      <c r="J150" s="235">
        <f>ROUND(I150*H150,2)</f>
        <v>0</v>
      </c>
      <c r="K150" s="236"/>
      <c r="L150" s="39"/>
      <c r="M150" s="237" t="s">
        <v>1</v>
      </c>
      <c r="N150" s="238" t="s">
        <v>40</v>
      </c>
      <c r="O150" s="89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41" t="s">
        <v>147</v>
      </c>
      <c r="AT150" s="241" t="s">
        <v>143</v>
      </c>
      <c r="AU150" s="241" t="s">
        <v>83</v>
      </c>
      <c r="AY150" s="13" t="s">
        <v>142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3" t="s">
        <v>83</v>
      </c>
      <c r="BK150" s="137">
        <f>ROUND(I150*H150,2)</f>
        <v>0</v>
      </c>
      <c r="BL150" s="13" t="s">
        <v>147</v>
      </c>
      <c r="BM150" s="241" t="s">
        <v>215</v>
      </c>
    </row>
    <row r="151" s="2" customFormat="1" ht="24.15" customHeight="1">
      <c r="A151" s="36"/>
      <c r="B151" s="37"/>
      <c r="C151" s="229" t="s">
        <v>216</v>
      </c>
      <c r="D151" s="229" t="s">
        <v>143</v>
      </c>
      <c r="E151" s="230" t="s">
        <v>217</v>
      </c>
      <c r="F151" s="231" t="s">
        <v>218</v>
      </c>
      <c r="G151" s="232" t="s">
        <v>158</v>
      </c>
      <c r="H151" s="233">
        <v>39</v>
      </c>
      <c r="I151" s="234"/>
      <c r="J151" s="235">
        <f>ROUND(I151*H151,2)</f>
        <v>0</v>
      </c>
      <c r="K151" s="236"/>
      <c r="L151" s="39"/>
      <c r="M151" s="237" t="s">
        <v>1</v>
      </c>
      <c r="N151" s="238" t="s">
        <v>40</v>
      </c>
      <c r="O151" s="89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41" t="s">
        <v>147</v>
      </c>
      <c r="AT151" s="241" t="s">
        <v>143</v>
      </c>
      <c r="AU151" s="241" t="s">
        <v>83</v>
      </c>
      <c r="AY151" s="13" t="s">
        <v>142</v>
      </c>
      <c r="BE151" s="137">
        <f>IF(N151="základní",J151,0)</f>
        <v>0</v>
      </c>
      <c r="BF151" s="137">
        <f>IF(N151="snížená",J151,0)</f>
        <v>0</v>
      </c>
      <c r="BG151" s="137">
        <f>IF(N151="zákl. přenesená",J151,0)</f>
        <v>0</v>
      </c>
      <c r="BH151" s="137">
        <f>IF(N151="sníž. přenesená",J151,0)</f>
        <v>0</v>
      </c>
      <c r="BI151" s="137">
        <f>IF(N151="nulová",J151,0)</f>
        <v>0</v>
      </c>
      <c r="BJ151" s="13" t="s">
        <v>83</v>
      </c>
      <c r="BK151" s="137">
        <f>ROUND(I151*H151,2)</f>
        <v>0</v>
      </c>
      <c r="BL151" s="13" t="s">
        <v>147</v>
      </c>
      <c r="BM151" s="241" t="s">
        <v>219</v>
      </c>
    </row>
    <row r="152" s="2" customFormat="1" ht="24.15" customHeight="1">
      <c r="A152" s="36"/>
      <c r="B152" s="37"/>
      <c r="C152" s="229" t="s">
        <v>220</v>
      </c>
      <c r="D152" s="229" t="s">
        <v>143</v>
      </c>
      <c r="E152" s="230" t="s">
        <v>221</v>
      </c>
      <c r="F152" s="231" t="s">
        <v>222</v>
      </c>
      <c r="G152" s="232" t="s">
        <v>171</v>
      </c>
      <c r="H152" s="233">
        <v>9</v>
      </c>
      <c r="I152" s="234"/>
      <c r="J152" s="235">
        <f>ROUND(I152*H152,2)</f>
        <v>0</v>
      </c>
      <c r="K152" s="236"/>
      <c r="L152" s="39"/>
      <c r="M152" s="237" t="s">
        <v>1</v>
      </c>
      <c r="N152" s="238" t="s">
        <v>40</v>
      </c>
      <c r="O152" s="89"/>
      <c r="P152" s="239">
        <f>O152*H152</f>
        <v>0</v>
      </c>
      <c r="Q152" s="239">
        <v>0.07596</v>
      </c>
      <c r="R152" s="239">
        <f>Q152*H152</f>
        <v>0.68364000000000003</v>
      </c>
      <c r="S152" s="239">
        <v>0</v>
      </c>
      <c r="T152" s="24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41" t="s">
        <v>147</v>
      </c>
      <c r="AT152" s="241" t="s">
        <v>143</v>
      </c>
      <c r="AU152" s="241" t="s">
        <v>83</v>
      </c>
      <c r="AY152" s="13" t="s">
        <v>142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3" t="s">
        <v>83</v>
      </c>
      <c r="BK152" s="137">
        <f>ROUND(I152*H152,2)</f>
        <v>0</v>
      </c>
      <c r="BL152" s="13" t="s">
        <v>147</v>
      </c>
      <c r="BM152" s="241" t="s">
        <v>223</v>
      </c>
    </row>
    <row r="153" s="2" customFormat="1" ht="24.15" customHeight="1">
      <c r="A153" s="36"/>
      <c r="B153" s="37"/>
      <c r="C153" s="242" t="s">
        <v>224</v>
      </c>
      <c r="D153" s="242" t="s">
        <v>149</v>
      </c>
      <c r="E153" s="243" t="s">
        <v>225</v>
      </c>
      <c r="F153" s="244" t="s">
        <v>226</v>
      </c>
      <c r="G153" s="245" t="s">
        <v>195</v>
      </c>
      <c r="H153" s="246">
        <v>0.79200000000000004</v>
      </c>
      <c r="I153" s="247"/>
      <c r="J153" s="248">
        <f>ROUND(I153*H153,2)</f>
        <v>0</v>
      </c>
      <c r="K153" s="249"/>
      <c r="L153" s="250"/>
      <c r="M153" s="251" t="s">
        <v>1</v>
      </c>
      <c r="N153" s="252" t="s">
        <v>40</v>
      </c>
      <c r="O153" s="89"/>
      <c r="P153" s="239">
        <f>O153*H153</f>
        <v>0</v>
      </c>
      <c r="Q153" s="239">
        <v>1</v>
      </c>
      <c r="R153" s="239">
        <f>Q153*H153</f>
        <v>0.79200000000000004</v>
      </c>
      <c r="S153" s="239">
        <v>0</v>
      </c>
      <c r="T153" s="24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41" t="s">
        <v>153</v>
      </c>
      <c r="AT153" s="241" t="s">
        <v>149</v>
      </c>
      <c r="AU153" s="241" t="s">
        <v>83</v>
      </c>
      <c r="AY153" s="13" t="s">
        <v>142</v>
      </c>
      <c r="BE153" s="137">
        <f>IF(N153="základní",J153,0)</f>
        <v>0</v>
      </c>
      <c r="BF153" s="137">
        <f>IF(N153="snížená",J153,0)</f>
        <v>0</v>
      </c>
      <c r="BG153" s="137">
        <f>IF(N153="zákl. přenesená",J153,0)</f>
        <v>0</v>
      </c>
      <c r="BH153" s="137">
        <f>IF(N153="sníž. přenesená",J153,0)</f>
        <v>0</v>
      </c>
      <c r="BI153" s="137">
        <f>IF(N153="nulová",J153,0)</f>
        <v>0</v>
      </c>
      <c r="BJ153" s="13" t="s">
        <v>83</v>
      </c>
      <c r="BK153" s="137">
        <f>ROUND(I153*H153,2)</f>
        <v>0</v>
      </c>
      <c r="BL153" s="13" t="s">
        <v>147</v>
      </c>
      <c r="BM153" s="241" t="s">
        <v>227</v>
      </c>
    </row>
    <row r="154" s="2" customFormat="1" ht="24.15" customHeight="1">
      <c r="A154" s="36"/>
      <c r="B154" s="37"/>
      <c r="C154" s="229" t="s">
        <v>7</v>
      </c>
      <c r="D154" s="229" t="s">
        <v>143</v>
      </c>
      <c r="E154" s="230" t="s">
        <v>228</v>
      </c>
      <c r="F154" s="231" t="s">
        <v>229</v>
      </c>
      <c r="G154" s="232" t="s">
        <v>171</v>
      </c>
      <c r="H154" s="233">
        <v>9</v>
      </c>
      <c r="I154" s="234"/>
      <c r="J154" s="235">
        <f>ROUND(I154*H154,2)</f>
        <v>0</v>
      </c>
      <c r="K154" s="236"/>
      <c r="L154" s="39"/>
      <c r="M154" s="237" t="s">
        <v>1</v>
      </c>
      <c r="N154" s="238" t="s">
        <v>40</v>
      </c>
      <c r="O154" s="89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41" t="s">
        <v>147</v>
      </c>
      <c r="AT154" s="241" t="s">
        <v>143</v>
      </c>
      <c r="AU154" s="241" t="s">
        <v>83</v>
      </c>
      <c r="AY154" s="13" t="s">
        <v>142</v>
      </c>
      <c r="BE154" s="137">
        <f>IF(N154="základní",J154,0)</f>
        <v>0</v>
      </c>
      <c r="BF154" s="137">
        <f>IF(N154="snížená",J154,0)</f>
        <v>0</v>
      </c>
      <c r="BG154" s="137">
        <f>IF(N154="zákl. přenesená",J154,0)</f>
        <v>0</v>
      </c>
      <c r="BH154" s="137">
        <f>IF(N154="sníž. přenesená",J154,0)</f>
        <v>0</v>
      </c>
      <c r="BI154" s="137">
        <f>IF(N154="nulová",J154,0)</f>
        <v>0</v>
      </c>
      <c r="BJ154" s="13" t="s">
        <v>83</v>
      </c>
      <c r="BK154" s="137">
        <f>ROUND(I154*H154,2)</f>
        <v>0</v>
      </c>
      <c r="BL154" s="13" t="s">
        <v>147</v>
      </c>
      <c r="BM154" s="241" t="s">
        <v>230</v>
      </c>
    </row>
    <row r="155" s="2" customFormat="1" ht="24.15" customHeight="1">
      <c r="A155" s="36"/>
      <c r="B155" s="37"/>
      <c r="C155" s="242" t="s">
        <v>231</v>
      </c>
      <c r="D155" s="242" t="s">
        <v>149</v>
      </c>
      <c r="E155" s="243" t="s">
        <v>232</v>
      </c>
      <c r="F155" s="244" t="s">
        <v>233</v>
      </c>
      <c r="G155" s="245" t="s">
        <v>234</v>
      </c>
      <c r="H155" s="246">
        <v>8.5</v>
      </c>
      <c r="I155" s="247"/>
      <c r="J155" s="248">
        <f>ROUND(I155*H155,2)</f>
        <v>0</v>
      </c>
      <c r="K155" s="249"/>
      <c r="L155" s="250"/>
      <c r="M155" s="251" t="s">
        <v>1</v>
      </c>
      <c r="N155" s="252" t="s">
        <v>40</v>
      </c>
      <c r="O155" s="89"/>
      <c r="P155" s="239">
        <f>O155*H155</f>
        <v>0</v>
      </c>
      <c r="Q155" s="239">
        <v>0.025000000000000001</v>
      </c>
      <c r="R155" s="239">
        <f>Q155*H155</f>
        <v>0.21250000000000002</v>
      </c>
      <c r="S155" s="239">
        <v>0</v>
      </c>
      <c r="T155" s="24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41" t="s">
        <v>153</v>
      </c>
      <c r="AT155" s="241" t="s">
        <v>149</v>
      </c>
      <c r="AU155" s="241" t="s">
        <v>83</v>
      </c>
      <c r="AY155" s="13" t="s">
        <v>142</v>
      </c>
      <c r="BE155" s="137">
        <f>IF(N155="základní",J155,0)</f>
        <v>0</v>
      </c>
      <c r="BF155" s="137">
        <f>IF(N155="snížená",J155,0)</f>
        <v>0</v>
      </c>
      <c r="BG155" s="137">
        <f>IF(N155="zákl. přenesená",J155,0)</f>
        <v>0</v>
      </c>
      <c r="BH155" s="137">
        <f>IF(N155="sníž. přenesená",J155,0)</f>
        <v>0</v>
      </c>
      <c r="BI155" s="137">
        <f>IF(N155="nulová",J155,0)</f>
        <v>0</v>
      </c>
      <c r="BJ155" s="13" t="s">
        <v>83</v>
      </c>
      <c r="BK155" s="137">
        <f>ROUND(I155*H155,2)</f>
        <v>0</v>
      </c>
      <c r="BL155" s="13" t="s">
        <v>147</v>
      </c>
      <c r="BM155" s="241" t="s">
        <v>235</v>
      </c>
    </row>
    <row r="156" s="2" customFormat="1" ht="24.15" customHeight="1">
      <c r="A156" s="36"/>
      <c r="B156" s="37"/>
      <c r="C156" s="229" t="s">
        <v>236</v>
      </c>
      <c r="D156" s="229" t="s">
        <v>143</v>
      </c>
      <c r="E156" s="230" t="s">
        <v>237</v>
      </c>
      <c r="F156" s="231" t="s">
        <v>238</v>
      </c>
      <c r="G156" s="232" t="s">
        <v>171</v>
      </c>
      <c r="H156" s="233">
        <v>4.5</v>
      </c>
      <c r="I156" s="234"/>
      <c r="J156" s="235">
        <f>ROUND(I156*H156,2)</f>
        <v>0</v>
      </c>
      <c r="K156" s="236"/>
      <c r="L156" s="39"/>
      <c r="M156" s="237" t="s">
        <v>1</v>
      </c>
      <c r="N156" s="238" t="s">
        <v>40</v>
      </c>
      <c r="O156" s="89"/>
      <c r="P156" s="239">
        <f>O156*H156</f>
        <v>0</v>
      </c>
      <c r="Q156" s="239">
        <v>0.15192</v>
      </c>
      <c r="R156" s="239">
        <f>Q156*H156</f>
        <v>0.68364000000000003</v>
      </c>
      <c r="S156" s="239">
        <v>0</v>
      </c>
      <c r="T156" s="24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41" t="s">
        <v>147</v>
      </c>
      <c r="AT156" s="241" t="s">
        <v>143</v>
      </c>
      <c r="AU156" s="241" t="s">
        <v>83</v>
      </c>
      <c r="AY156" s="13" t="s">
        <v>142</v>
      </c>
      <c r="BE156" s="137">
        <f>IF(N156="základní",J156,0)</f>
        <v>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3" t="s">
        <v>83</v>
      </c>
      <c r="BK156" s="137">
        <f>ROUND(I156*H156,2)</f>
        <v>0</v>
      </c>
      <c r="BL156" s="13" t="s">
        <v>147</v>
      </c>
      <c r="BM156" s="241" t="s">
        <v>239</v>
      </c>
    </row>
    <row r="157" s="2" customFormat="1" ht="21.75" customHeight="1">
      <c r="A157" s="36"/>
      <c r="B157" s="37"/>
      <c r="C157" s="242" t="s">
        <v>240</v>
      </c>
      <c r="D157" s="242" t="s">
        <v>149</v>
      </c>
      <c r="E157" s="243" t="s">
        <v>241</v>
      </c>
      <c r="F157" s="244" t="s">
        <v>242</v>
      </c>
      <c r="G157" s="245" t="s">
        <v>195</v>
      </c>
      <c r="H157" s="246">
        <v>0.59399999999999997</v>
      </c>
      <c r="I157" s="247"/>
      <c r="J157" s="248">
        <f>ROUND(I157*H157,2)</f>
        <v>0</v>
      </c>
      <c r="K157" s="249"/>
      <c r="L157" s="250"/>
      <c r="M157" s="251" t="s">
        <v>1</v>
      </c>
      <c r="N157" s="252" t="s">
        <v>40</v>
      </c>
      <c r="O157" s="89"/>
      <c r="P157" s="239">
        <f>O157*H157</f>
        <v>0</v>
      </c>
      <c r="Q157" s="239">
        <v>1</v>
      </c>
      <c r="R157" s="239">
        <f>Q157*H157</f>
        <v>0.59399999999999997</v>
      </c>
      <c r="S157" s="239">
        <v>0</v>
      </c>
      <c r="T157" s="24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41" t="s">
        <v>153</v>
      </c>
      <c r="AT157" s="241" t="s">
        <v>149</v>
      </c>
      <c r="AU157" s="241" t="s">
        <v>83</v>
      </c>
      <c r="AY157" s="13" t="s">
        <v>142</v>
      </c>
      <c r="BE157" s="137">
        <f>IF(N157="základní",J157,0)</f>
        <v>0</v>
      </c>
      <c r="BF157" s="137">
        <f>IF(N157="snížená",J157,0)</f>
        <v>0</v>
      </c>
      <c r="BG157" s="137">
        <f>IF(N157="zákl. přenesená",J157,0)</f>
        <v>0</v>
      </c>
      <c r="BH157" s="137">
        <f>IF(N157="sníž. přenesená",J157,0)</f>
        <v>0</v>
      </c>
      <c r="BI157" s="137">
        <f>IF(N157="nulová",J157,0)</f>
        <v>0</v>
      </c>
      <c r="BJ157" s="13" t="s">
        <v>83</v>
      </c>
      <c r="BK157" s="137">
        <f>ROUND(I157*H157,2)</f>
        <v>0</v>
      </c>
      <c r="BL157" s="13" t="s">
        <v>147</v>
      </c>
      <c r="BM157" s="241" t="s">
        <v>243</v>
      </c>
    </row>
    <row r="158" s="2" customFormat="1" ht="33" customHeight="1">
      <c r="A158" s="36"/>
      <c r="B158" s="37"/>
      <c r="C158" s="229" t="s">
        <v>244</v>
      </c>
      <c r="D158" s="229" t="s">
        <v>143</v>
      </c>
      <c r="E158" s="230" t="s">
        <v>245</v>
      </c>
      <c r="F158" s="231" t="s">
        <v>246</v>
      </c>
      <c r="G158" s="232" t="s">
        <v>171</v>
      </c>
      <c r="H158" s="233">
        <v>4.5</v>
      </c>
      <c r="I158" s="234"/>
      <c r="J158" s="235">
        <f>ROUND(I158*H158,2)</f>
        <v>0</v>
      </c>
      <c r="K158" s="236"/>
      <c r="L158" s="39"/>
      <c r="M158" s="237" t="s">
        <v>1</v>
      </c>
      <c r="N158" s="238" t="s">
        <v>40</v>
      </c>
      <c r="O158" s="89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41" t="s">
        <v>147</v>
      </c>
      <c r="AT158" s="241" t="s">
        <v>143</v>
      </c>
      <c r="AU158" s="241" t="s">
        <v>83</v>
      </c>
      <c r="AY158" s="13" t="s">
        <v>142</v>
      </c>
      <c r="BE158" s="137">
        <f>IF(N158="základní",J158,0)</f>
        <v>0</v>
      </c>
      <c r="BF158" s="137">
        <f>IF(N158="snížená",J158,0)</f>
        <v>0</v>
      </c>
      <c r="BG158" s="137">
        <f>IF(N158="zákl. přenesená",J158,0)</f>
        <v>0</v>
      </c>
      <c r="BH158" s="137">
        <f>IF(N158="sníž. přenesená",J158,0)</f>
        <v>0</v>
      </c>
      <c r="BI158" s="137">
        <f>IF(N158="nulová",J158,0)</f>
        <v>0</v>
      </c>
      <c r="BJ158" s="13" t="s">
        <v>83</v>
      </c>
      <c r="BK158" s="137">
        <f>ROUND(I158*H158,2)</f>
        <v>0</v>
      </c>
      <c r="BL158" s="13" t="s">
        <v>147</v>
      </c>
      <c r="BM158" s="241" t="s">
        <v>247</v>
      </c>
    </row>
    <row r="159" s="2" customFormat="1" ht="16.5" customHeight="1">
      <c r="A159" s="36"/>
      <c r="B159" s="37"/>
      <c r="C159" s="242" t="s">
        <v>248</v>
      </c>
      <c r="D159" s="242" t="s">
        <v>149</v>
      </c>
      <c r="E159" s="243" t="s">
        <v>249</v>
      </c>
      <c r="F159" s="244" t="s">
        <v>250</v>
      </c>
      <c r="G159" s="245" t="s">
        <v>146</v>
      </c>
      <c r="H159" s="246">
        <v>0.98999999999999999</v>
      </c>
      <c r="I159" s="247"/>
      <c r="J159" s="248">
        <f>ROUND(I159*H159,2)</f>
        <v>0</v>
      </c>
      <c r="K159" s="249"/>
      <c r="L159" s="250"/>
      <c r="M159" s="251" t="s">
        <v>1</v>
      </c>
      <c r="N159" s="252" t="s">
        <v>40</v>
      </c>
      <c r="O159" s="89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41" t="s">
        <v>153</v>
      </c>
      <c r="AT159" s="241" t="s">
        <v>149</v>
      </c>
      <c r="AU159" s="241" t="s">
        <v>83</v>
      </c>
      <c r="AY159" s="13" t="s">
        <v>142</v>
      </c>
      <c r="BE159" s="137">
        <f>IF(N159="základní",J159,0)</f>
        <v>0</v>
      </c>
      <c r="BF159" s="137">
        <f>IF(N159="snížená",J159,0)</f>
        <v>0</v>
      </c>
      <c r="BG159" s="137">
        <f>IF(N159="zákl. přenesená",J159,0)</f>
        <v>0</v>
      </c>
      <c r="BH159" s="137">
        <f>IF(N159="sníž. přenesená",J159,0)</f>
        <v>0</v>
      </c>
      <c r="BI159" s="137">
        <f>IF(N159="nulová",J159,0)</f>
        <v>0</v>
      </c>
      <c r="BJ159" s="13" t="s">
        <v>83</v>
      </c>
      <c r="BK159" s="137">
        <f>ROUND(I159*H159,2)</f>
        <v>0</v>
      </c>
      <c r="BL159" s="13" t="s">
        <v>147</v>
      </c>
      <c r="BM159" s="241" t="s">
        <v>251</v>
      </c>
    </row>
    <row r="160" s="2" customFormat="1" ht="33" customHeight="1">
      <c r="A160" s="36"/>
      <c r="B160" s="37"/>
      <c r="C160" s="229" t="s">
        <v>252</v>
      </c>
      <c r="D160" s="229" t="s">
        <v>143</v>
      </c>
      <c r="E160" s="230" t="s">
        <v>253</v>
      </c>
      <c r="F160" s="231" t="s">
        <v>254</v>
      </c>
      <c r="G160" s="232" t="s">
        <v>171</v>
      </c>
      <c r="H160" s="233">
        <v>4.5</v>
      </c>
      <c r="I160" s="234"/>
      <c r="J160" s="235">
        <f>ROUND(I160*H160,2)</f>
        <v>0</v>
      </c>
      <c r="K160" s="236"/>
      <c r="L160" s="39"/>
      <c r="M160" s="237" t="s">
        <v>1</v>
      </c>
      <c r="N160" s="238" t="s">
        <v>40</v>
      </c>
      <c r="O160" s="89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41" t="s">
        <v>147</v>
      </c>
      <c r="AT160" s="241" t="s">
        <v>143</v>
      </c>
      <c r="AU160" s="241" t="s">
        <v>83</v>
      </c>
      <c r="AY160" s="13" t="s">
        <v>142</v>
      </c>
      <c r="BE160" s="137">
        <f>IF(N160="základní",J160,0)</f>
        <v>0</v>
      </c>
      <c r="BF160" s="137">
        <f>IF(N160="snížená",J160,0)</f>
        <v>0</v>
      </c>
      <c r="BG160" s="137">
        <f>IF(N160="zákl. přenesená",J160,0)</f>
        <v>0</v>
      </c>
      <c r="BH160" s="137">
        <f>IF(N160="sníž. přenesená",J160,0)</f>
        <v>0</v>
      </c>
      <c r="BI160" s="137">
        <f>IF(N160="nulová",J160,0)</f>
        <v>0</v>
      </c>
      <c r="BJ160" s="13" t="s">
        <v>83</v>
      </c>
      <c r="BK160" s="137">
        <f>ROUND(I160*H160,2)</f>
        <v>0</v>
      </c>
      <c r="BL160" s="13" t="s">
        <v>147</v>
      </c>
      <c r="BM160" s="241" t="s">
        <v>255</v>
      </c>
    </row>
    <row r="161" s="2" customFormat="1" ht="16.5" customHeight="1">
      <c r="A161" s="36"/>
      <c r="B161" s="37"/>
      <c r="C161" s="242" t="s">
        <v>256</v>
      </c>
      <c r="D161" s="242" t="s">
        <v>149</v>
      </c>
      <c r="E161" s="243" t="s">
        <v>257</v>
      </c>
      <c r="F161" s="244" t="s">
        <v>258</v>
      </c>
      <c r="G161" s="245" t="s">
        <v>195</v>
      </c>
      <c r="H161" s="246">
        <v>1.53</v>
      </c>
      <c r="I161" s="247"/>
      <c r="J161" s="248">
        <f>ROUND(I161*H161,2)</f>
        <v>0</v>
      </c>
      <c r="K161" s="249"/>
      <c r="L161" s="250"/>
      <c r="M161" s="251" t="s">
        <v>1</v>
      </c>
      <c r="N161" s="252" t="s">
        <v>40</v>
      </c>
      <c r="O161" s="89"/>
      <c r="P161" s="239">
        <f>O161*H161</f>
        <v>0</v>
      </c>
      <c r="Q161" s="239">
        <v>1</v>
      </c>
      <c r="R161" s="239">
        <f>Q161*H161</f>
        <v>1.53</v>
      </c>
      <c r="S161" s="239">
        <v>0</v>
      </c>
      <c r="T161" s="24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41" t="s">
        <v>153</v>
      </c>
      <c r="AT161" s="241" t="s">
        <v>149</v>
      </c>
      <c r="AU161" s="241" t="s">
        <v>83</v>
      </c>
      <c r="AY161" s="13" t="s">
        <v>142</v>
      </c>
      <c r="BE161" s="137">
        <f>IF(N161="základní",J161,0)</f>
        <v>0</v>
      </c>
      <c r="BF161" s="137">
        <f>IF(N161="snížená",J161,0)</f>
        <v>0</v>
      </c>
      <c r="BG161" s="137">
        <f>IF(N161="zákl. přenesená",J161,0)</f>
        <v>0</v>
      </c>
      <c r="BH161" s="137">
        <f>IF(N161="sníž. přenesená",J161,0)</f>
        <v>0</v>
      </c>
      <c r="BI161" s="137">
        <f>IF(N161="nulová",J161,0)</f>
        <v>0</v>
      </c>
      <c r="BJ161" s="13" t="s">
        <v>83</v>
      </c>
      <c r="BK161" s="137">
        <f>ROUND(I161*H161,2)</f>
        <v>0</v>
      </c>
      <c r="BL161" s="13" t="s">
        <v>147</v>
      </c>
      <c r="BM161" s="241" t="s">
        <v>259</v>
      </c>
    </row>
    <row r="162" s="2" customFormat="1" ht="24.15" customHeight="1">
      <c r="A162" s="36"/>
      <c r="B162" s="37"/>
      <c r="C162" s="229" t="s">
        <v>260</v>
      </c>
      <c r="D162" s="229" t="s">
        <v>143</v>
      </c>
      <c r="E162" s="230" t="s">
        <v>261</v>
      </c>
      <c r="F162" s="231" t="s">
        <v>262</v>
      </c>
      <c r="G162" s="232" t="s">
        <v>158</v>
      </c>
      <c r="H162" s="233">
        <v>9</v>
      </c>
      <c r="I162" s="234"/>
      <c r="J162" s="235">
        <f>ROUND(I162*H162,2)</f>
        <v>0</v>
      </c>
      <c r="K162" s="236"/>
      <c r="L162" s="39"/>
      <c r="M162" s="237" t="s">
        <v>1</v>
      </c>
      <c r="N162" s="238" t="s">
        <v>40</v>
      </c>
      <c r="O162" s="89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41" t="s">
        <v>147</v>
      </c>
      <c r="AT162" s="241" t="s">
        <v>143</v>
      </c>
      <c r="AU162" s="241" t="s">
        <v>83</v>
      </c>
      <c r="AY162" s="13" t="s">
        <v>142</v>
      </c>
      <c r="BE162" s="137">
        <f>IF(N162="základní",J162,0)</f>
        <v>0</v>
      </c>
      <c r="BF162" s="137">
        <f>IF(N162="snížená",J162,0)</f>
        <v>0</v>
      </c>
      <c r="BG162" s="137">
        <f>IF(N162="zákl. přenesená",J162,0)</f>
        <v>0</v>
      </c>
      <c r="BH162" s="137">
        <f>IF(N162="sníž. přenesená",J162,0)</f>
        <v>0</v>
      </c>
      <c r="BI162" s="137">
        <f>IF(N162="nulová",J162,0)</f>
        <v>0</v>
      </c>
      <c r="BJ162" s="13" t="s">
        <v>83</v>
      </c>
      <c r="BK162" s="137">
        <f>ROUND(I162*H162,2)</f>
        <v>0</v>
      </c>
      <c r="BL162" s="13" t="s">
        <v>147</v>
      </c>
      <c r="BM162" s="241" t="s">
        <v>263</v>
      </c>
    </row>
    <row r="163" s="2" customFormat="1" ht="24.15" customHeight="1">
      <c r="A163" s="36"/>
      <c r="B163" s="37"/>
      <c r="C163" s="229" t="s">
        <v>264</v>
      </c>
      <c r="D163" s="229" t="s">
        <v>143</v>
      </c>
      <c r="E163" s="230" t="s">
        <v>265</v>
      </c>
      <c r="F163" s="231" t="s">
        <v>266</v>
      </c>
      <c r="G163" s="232" t="s">
        <v>158</v>
      </c>
      <c r="H163" s="233">
        <v>9</v>
      </c>
      <c r="I163" s="234"/>
      <c r="J163" s="235">
        <f>ROUND(I163*H163,2)</f>
        <v>0</v>
      </c>
      <c r="K163" s="236"/>
      <c r="L163" s="39"/>
      <c r="M163" s="237" t="s">
        <v>1</v>
      </c>
      <c r="N163" s="238" t="s">
        <v>40</v>
      </c>
      <c r="O163" s="89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41" t="s">
        <v>147</v>
      </c>
      <c r="AT163" s="241" t="s">
        <v>143</v>
      </c>
      <c r="AU163" s="241" t="s">
        <v>83</v>
      </c>
      <c r="AY163" s="13" t="s">
        <v>142</v>
      </c>
      <c r="BE163" s="137">
        <f>IF(N163="základní",J163,0)</f>
        <v>0</v>
      </c>
      <c r="BF163" s="137">
        <f>IF(N163="snížená",J163,0)</f>
        <v>0</v>
      </c>
      <c r="BG163" s="137">
        <f>IF(N163="zákl. přenesená",J163,0)</f>
        <v>0</v>
      </c>
      <c r="BH163" s="137">
        <f>IF(N163="sníž. přenesená",J163,0)</f>
        <v>0</v>
      </c>
      <c r="BI163" s="137">
        <f>IF(N163="nulová",J163,0)</f>
        <v>0</v>
      </c>
      <c r="BJ163" s="13" t="s">
        <v>83</v>
      </c>
      <c r="BK163" s="137">
        <f>ROUND(I163*H163,2)</f>
        <v>0</v>
      </c>
      <c r="BL163" s="13" t="s">
        <v>147</v>
      </c>
      <c r="BM163" s="241" t="s">
        <v>267</v>
      </c>
    </row>
    <row r="164" s="2" customFormat="1" ht="16.5" customHeight="1">
      <c r="A164" s="36"/>
      <c r="B164" s="37"/>
      <c r="C164" s="242" t="s">
        <v>268</v>
      </c>
      <c r="D164" s="242" t="s">
        <v>149</v>
      </c>
      <c r="E164" s="243" t="s">
        <v>269</v>
      </c>
      <c r="F164" s="244" t="s">
        <v>270</v>
      </c>
      <c r="G164" s="245" t="s">
        <v>271</v>
      </c>
      <c r="H164" s="246">
        <v>0.096000000000000002</v>
      </c>
      <c r="I164" s="247"/>
      <c r="J164" s="248">
        <f>ROUND(I164*H164,2)</f>
        <v>0</v>
      </c>
      <c r="K164" s="249"/>
      <c r="L164" s="250"/>
      <c r="M164" s="251" t="s">
        <v>1</v>
      </c>
      <c r="N164" s="252" t="s">
        <v>40</v>
      </c>
      <c r="O164" s="89"/>
      <c r="P164" s="239">
        <f>O164*H164</f>
        <v>0</v>
      </c>
      <c r="Q164" s="239">
        <v>0.90000000000000002</v>
      </c>
      <c r="R164" s="239">
        <f>Q164*H164</f>
        <v>0.086400000000000005</v>
      </c>
      <c r="S164" s="239">
        <v>0</v>
      </c>
      <c r="T164" s="24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41" t="s">
        <v>153</v>
      </c>
      <c r="AT164" s="241" t="s">
        <v>149</v>
      </c>
      <c r="AU164" s="241" t="s">
        <v>83</v>
      </c>
      <c r="AY164" s="13" t="s">
        <v>142</v>
      </c>
      <c r="BE164" s="137">
        <f>IF(N164="základní",J164,0)</f>
        <v>0</v>
      </c>
      <c r="BF164" s="137">
        <f>IF(N164="snížená",J164,0)</f>
        <v>0</v>
      </c>
      <c r="BG164" s="137">
        <f>IF(N164="zákl. přenesená",J164,0)</f>
        <v>0</v>
      </c>
      <c r="BH164" s="137">
        <f>IF(N164="sníž. přenesená",J164,0)</f>
        <v>0</v>
      </c>
      <c r="BI164" s="137">
        <f>IF(N164="nulová",J164,0)</f>
        <v>0</v>
      </c>
      <c r="BJ164" s="13" t="s">
        <v>83</v>
      </c>
      <c r="BK164" s="137">
        <f>ROUND(I164*H164,2)</f>
        <v>0</v>
      </c>
      <c r="BL164" s="13" t="s">
        <v>147</v>
      </c>
      <c r="BM164" s="241" t="s">
        <v>272</v>
      </c>
    </row>
    <row r="165" s="2" customFormat="1" ht="24.15" customHeight="1">
      <c r="A165" s="36"/>
      <c r="B165" s="37"/>
      <c r="C165" s="242" t="s">
        <v>273</v>
      </c>
      <c r="D165" s="242" t="s">
        <v>149</v>
      </c>
      <c r="E165" s="243" t="s">
        <v>274</v>
      </c>
      <c r="F165" s="244" t="s">
        <v>275</v>
      </c>
      <c r="G165" s="245" t="s">
        <v>158</v>
      </c>
      <c r="H165" s="246">
        <v>92</v>
      </c>
      <c r="I165" s="247"/>
      <c r="J165" s="248">
        <f>ROUND(I165*H165,2)</f>
        <v>0</v>
      </c>
      <c r="K165" s="249"/>
      <c r="L165" s="250"/>
      <c r="M165" s="251" t="s">
        <v>1</v>
      </c>
      <c r="N165" s="252" t="s">
        <v>40</v>
      </c>
      <c r="O165" s="89"/>
      <c r="P165" s="239">
        <f>O165*H165</f>
        <v>0</v>
      </c>
      <c r="Q165" s="239">
        <v>0.00019000000000000001</v>
      </c>
      <c r="R165" s="239">
        <f>Q165*H165</f>
        <v>0.017480000000000002</v>
      </c>
      <c r="S165" s="239">
        <v>0</v>
      </c>
      <c r="T165" s="24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41" t="s">
        <v>153</v>
      </c>
      <c r="AT165" s="241" t="s">
        <v>149</v>
      </c>
      <c r="AU165" s="241" t="s">
        <v>83</v>
      </c>
      <c r="AY165" s="13" t="s">
        <v>142</v>
      </c>
      <c r="BE165" s="137">
        <f>IF(N165="základní",J165,0)</f>
        <v>0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3" t="s">
        <v>83</v>
      </c>
      <c r="BK165" s="137">
        <f>ROUND(I165*H165,2)</f>
        <v>0</v>
      </c>
      <c r="BL165" s="13" t="s">
        <v>147</v>
      </c>
      <c r="BM165" s="241" t="s">
        <v>276</v>
      </c>
    </row>
    <row r="166" s="2" customFormat="1" ht="24.15" customHeight="1">
      <c r="A166" s="36"/>
      <c r="B166" s="37"/>
      <c r="C166" s="229" t="s">
        <v>277</v>
      </c>
      <c r="D166" s="229" t="s">
        <v>143</v>
      </c>
      <c r="E166" s="230" t="s">
        <v>278</v>
      </c>
      <c r="F166" s="231" t="s">
        <v>279</v>
      </c>
      <c r="G166" s="232" t="s">
        <v>158</v>
      </c>
      <c r="H166" s="233">
        <v>92</v>
      </c>
      <c r="I166" s="234"/>
      <c r="J166" s="235">
        <f>ROUND(I166*H166,2)</f>
        <v>0</v>
      </c>
      <c r="K166" s="236"/>
      <c r="L166" s="39"/>
      <c r="M166" s="237" t="s">
        <v>1</v>
      </c>
      <c r="N166" s="238" t="s">
        <v>40</v>
      </c>
      <c r="O166" s="89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41" t="s">
        <v>147</v>
      </c>
      <c r="AT166" s="241" t="s">
        <v>143</v>
      </c>
      <c r="AU166" s="241" t="s">
        <v>83</v>
      </c>
      <c r="AY166" s="13" t="s">
        <v>142</v>
      </c>
      <c r="BE166" s="137">
        <f>IF(N166="základní",J166,0)</f>
        <v>0</v>
      </c>
      <c r="BF166" s="137">
        <f>IF(N166="snížená",J166,0)</f>
        <v>0</v>
      </c>
      <c r="BG166" s="137">
        <f>IF(N166="zákl. přenesená",J166,0)</f>
        <v>0</v>
      </c>
      <c r="BH166" s="137">
        <f>IF(N166="sníž. přenesená",J166,0)</f>
        <v>0</v>
      </c>
      <c r="BI166" s="137">
        <f>IF(N166="nulová",J166,0)</f>
        <v>0</v>
      </c>
      <c r="BJ166" s="13" t="s">
        <v>83</v>
      </c>
      <c r="BK166" s="137">
        <f>ROUND(I166*H166,2)</f>
        <v>0</v>
      </c>
      <c r="BL166" s="13" t="s">
        <v>147</v>
      </c>
      <c r="BM166" s="241" t="s">
        <v>280</v>
      </c>
    </row>
    <row r="167" s="2" customFormat="1" ht="16.5" customHeight="1">
      <c r="A167" s="36"/>
      <c r="B167" s="37"/>
      <c r="C167" s="229" t="s">
        <v>281</v>
      </c>
      <c r="D167" s="229" t="s">
        <v>143</v>
      </c>
      <c r="E167" s="230" t="s">
        <v>282</v>
      </c>
      <c r="F167" s="231" t="s">
        <v>283</v>
      </c>
      <c r="G167" s="232" t="s">
        <v>158</v>
      </c>
      <c r="H167" s="233">
        <v>92</v>
      </c>
      <c r="I167" s="234"/>
      <c r="J167" s="235">
        <f>ROUND(I167*H167,2)</f>
        <v>0</v>
      </c>
      <c r="K167" s="236"/>
      <c r="L167" s="39"/>
      <c r="M167" s="237" t="s">
        <v>1</v>
      </c>
      <c r="N167" s="238" t="s">
        <v>40</v>
      </c>
      <c r="O167" s="89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41" t="s">
        <v>147</v>
      </c>
      <c r="AT167" s="241" t="s">
        <v>143</v>
      </c>
      <c r="AU167" s="241" t="s">
        <v>83</v>
      </c>
      <c r="AY167" s="13" t="s">
        <v>142</v>
      </c>
      <c r="BE167" s="137">
        <f>IF(N167="základní",J167,0)</f>
        <v>0</v>
      </c>
      <c r="BF167" s="137">
        <f>IF(N167="snížená",J167,0)</f>
        <v>0</v>
      </c>
      <c r="BG167" s="137">
        <f>IF(N167="zákl. přenesená",J167,0)</f>
        <v>0</v>
      </c>
      <c r="BH167" s="137">
        <f>IF(N167="sníž. přenesená",J167,0)</f>
        <v>0</v>
      </c>
      <c r="BI167" s="137">
        <f>IF(N167="nulová",J167,0)</f>
        <v>0</v>
      </c>
      <c r="BJ167" s="13" t="s">
        <v>83</v>
      </c>
      <c r="BK167" s="137">
        <f>ROUND(I167*H167,2)</f>
        <v>0</v>
      </c>
      <c r="BL167" s="13" t="s">
        <v>147</v>
      </c>
      <c r="BM167" s="241" t="s">
        <v>284</v>
      </c>
    </row>
    <row r="168" s="2" customFormat="1" ht="16.5" customHeight="1">
      <c r="A168" s="36"/>
      <c r="B168" s="37"/>
      <c r="C168" s="229" t="s">
        <v>285</v>
      </c>
      <c r="D168" s="229" t="s">
        <v>143</v>
      </c>
      <c r="E168" s="230" t="s">
        <v>286</v>
      </c>
      <c r="F168" s="231" t="s">
        <v>287</v>
      </c>
      <c r="G168" s="232" t="s">
        <v>158</v>
      </c>
      <c r="H168" s="233">
        <v>46</v>
      </c>
      <c r="I168" s="234"/>
      <c r="J168" s="235">
        <f>ROUND(I168*H168,2)</f>
        <v>0</v>
      </c>
      <c r="K168" s="236"/>
      <c r="L168" s="39"/>
      <c r="M168" s="237" t="s">
        <v>1</v>
      </c>
      <c r="N168" s="238" t="s">
        <v>40</v>
      </c>
      <c r="O168" s="89"/>
      <c r="P168" s="239">
        <f>O168*H168</f>
        <v>0</v>
      </c>
      <c r="Q168" s="239">
        <v>9.0000000000000006E-05</v>
      </c>
      <c r="R168" s="239">
        <f>Q168*H168</f>
        <v>0.0041400000000000005</v>
      </c>
      <c r="S168" s="239">
        <v>0</v>
      </c>
      <c r="T168" s="24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41" t="s">
        <v>147</v>
      </c>
      <c r="AT168" s="241" t="s">
        <v>143</v>
      </c>
      <c r="AU168" s="241" t="s">
        <v>83</v>
      </c>
      <c r="AY168" s="13" t="s">
        <v>142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3" t="s">
        <v>83</v>
      </c>
      <c r="BK168" s="137">
        <f>ROUND(I168*H168,2)</f>
        <v>0</v>
      </c>
      <c r="BL168" s="13" t="s">
        <v>147</v>
      </c>
      <c r="BM168" s="241" t="s">
        <v>288</v>
      </c>
    </row>
    <row r="169" s="2" customFormat="1" ht="24.15" customHeight="1">
      <c r="A169" s="36"/>
      <c r="B169" s="37"/>
      <c r="C169" s="242" t="s">
        <v>289</v>
      </c>
      <c r="D169" s="242" t="s">
        <v>149</v>
      </c>
      <c r="E169" s="243" t="s">
        <v>290</v>
      </c>
      <c r="F169" s="244" t="s">
        <v>291</v>
      </c>
      <c r="G169" s="245" t="s">
        <v>158</v>
      </c>
      <c r="H169" s="246">
        <v>46</v>
      </c>
      <c r="I169" s="247"/>
      <c r="J169" s="248">
        <f>ROUND(I169*H169,2)</f>
        <v>0</v>
      </c>
      <c r="K169" s="249"/>
      <c r="L169" s="250"/>
      <c r="M169" s="251" t="s">
        <v>1</v>
      </c>
      <c r="N169" s="252" t="s">
        <v>40</v>
      </c>
      <c r="O169" s="89"/>
      <c r="P169" s="239">
        <f>O169*H169</f>
        <v>0</v>
      </c>
      <c r="Q169" s="239">
        <v>2.0000000000000002E-05</v>
      </c>
      <c r="R169" s="239">
        <f>Q169*H169</f>
        <v>0.00092000000000000003</v>
      </c>
      <c r="S169" s="239">
        <v>0</v>
      </c>
      <c r="T169" s="24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41" t="s">
        <v>153</v>
      </c>
      <c r="AT169" s="241" t="s">
        <v>149</v>
      </c>
      <c r="AU169" s="241" t="s">
        <v>83</v>
      </c>
      <c r="AY169" s="13" t="s">
        <v>142</v>
      </c>
      <c r="BE169" s="137">
        <f>IF(N169="základní",J169,0)</f>
        <v>0</v>
      </c>
      <c r="BF169" s="137">
        <f>IF(N169="snížená",J169,0)</f>
        <v>0</v>
      </c>
      <c r="BG169" s="137">
        <f>IF(N169="zákl. přenesená",J169,0)</f>
        <v>0</v>
      </c>
      <c r="BH169" s="137">
        <f>IF(N169="sníž. přenesená",J169,0)</f>
        <v>0</v>
      </c>
      <c r="BI169" s="137">
        <f>IF(N169="nulová",J169,0)</f>
        <v>0</v>
      </c>
      <c r="BJ169" s="13" t="s">
        <v>83</v>
      </c>
      <c r="BK169" s="137">
        <f>ROUND(I169*H169,2)</f>
        <v>0</v>
      </c>
      <c r="BL169" s="13" t="s">
        <v>147</v>
      </c>
      <c r="BM169" s="241" t="s">
        <v>292</v>
      </c>
    </row>
    <row r="170" s="2" customFormat="1" ht="24.15" customHeight="1">
      <c r="A170" s="36"/>
      <c r="B170" s="37"/>
      <c r="C170" s="229" t="s">
        <v>293</v>
      </c>
      <c r="D170" s="229" t="s">
        <v>143</v>
      </c>
      <c r="E170" s="230" t="s">
        <v>294</v>
      </c>
      <c r="F170" s="231" t="s">
        <v>295</v>
      </c>
      <c r="G170" s="232" t="s">
        <v>195</v>
      </c>
      <c r="H170" s="233">
        <v>6.3499999999999996</v>
      </c>
      <c r="I170" s="234"/>
      <c r="J170" s="235">
        <f>ROUND(I170*H170,2)</f>
        <v>0</v>
      </c>
      <c r="K170" s="236"/>
      <c r="L170" s="39"/>
      <c r="M170" s="237" t="s">
        <v>1</v>
      </c>
      <c r="N170" s="238" t="s">
        <v>40</v>
      </c>
      <c r="O170" s="89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41" t="s">
        <v>147</v>
      </c>
      <c r="AT170" s="241" t="s">
        <v>143</v>
      </c>
      <c r="AU170" s="241" t="s">
        <v>83</v>
      </c>
      <c r="AY170" s="13" t="s">
        <v>142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13" t="s">
        <v>83</v>
      </c>
      <c r="BK170" s="137">
        <f>ROUND(I170*H170,2)</f>
        <v>0</v>
      </c>
      <c r="BL170" s="13" t="s">
        <v>147</v>
      </c>
      <c r="BM170" s="241" t="s">
        <v>296</v>
      </c>
    </row>
    <row r="171" s="2" customFormat="1" ht="33" customHeight="1">
      <c r="A171" s="36"/>
      <c r="B171" s="37"/>
      <c r="C171" s="229" t="s">
        <v>297</v>
      </c>
      <c r="D171" s="229" t="s">
        <v>143</v>
      </c>
      <c r="E171" s="230" t="s">
        <v>298</v>
      </c>
      <c r="F171" s="231" t="s">
        <v>299</v>
      </c>
      <c r="G171" s="232" t="s">
        <v>195</v>
      </c>
      <c r="H171" s="233">
        <v>3.3759999999999999</v>
      </c>
      <c r="I171" s="234"/>
      <c r="J171" s="235">
        <f>ROUND(I171*H171,2)</f>
        <v>0</v>
      </c>
      <c r="K171" s="236"/>
      <c r="L171" s="39"/>
      <c r="M171" s="237" t="s">
        <v>1</v>
      </c>
      <c r="N171" s="238" t="s">
        <v>40</v>
      </c>
      <c r="O171" s="89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41" t="s">
        <v>147</v>
      </c>
      <c r="AT171" s="241" t="s">
        <v>143</v>
      </c>
      <c r="AU171" s="241" t="s">
        <v>83</v>
      </c>
      <c r="AY171" s="13" t="s">
        <v>142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3" t="s">
        <v>83</v>
      </c>
      <c r="BK171" s="137">
        <f>ROUND(I171*H171,2)</f>
        <v>0</v>
      </c>
      <c r="BL171" s="13" t="s">
        <v>147</v>
      </c>
      <c r="BM171" s="241" t="s">
        <v>300</v>
      </c>
    </row>
    <row r="172" s="11" customFormat="1" ht="25.92" customHeight="1">
      <c r="A172" s="11"/>
      <c r="B172" s="215"/>
      <c r="C172" s="216"/>
      <c r="D172" s="217" t="s">
        <v>74</v>
      </c>
      <c r="E172" s="218" t="s">
        <v>301</v>
      </c>
      <c r="F172" s="218" t="s">
        <v>302</v>
      </c>
      <c r="G172" s="216"/>
      <c r="H172" s="216"/>
      <c r="I172" s="219"/>
      <c r="J172" s="220">
        <f>BK172</f>
        <v>0</v>
      </c>
      <c r="K172" s="216"/>
      <c r="L172" s="221"/>
      <c r="M172" s="222"/>
      <c r="N172" s="223"/>
      <c r="O172" s="223"/>
      <c r="P172" s="224">
        <f>SUM(P173:P196)</f>
        <v>0</v>
      </c>
      <c r="Q172" s="223"/>
      <c r="R172" s="224">
        <f>SUM(R173:R196)</f>
        <v>123.8674</v>
      </c>
      <c r="S172" s="223"/>
      <c r="T172" s="225">
        <f>SUM(T173:T196)</f>
        <v>64.130200000000002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26" t="s">
        <v>83</v>
      </c>
      <c r="AT172" s="227" t="s">
        <v>74</v>
      </c>
      <c r="AU172" s="227" t="s">
        <v>75</v>
      </c>
      <c r="AY172" s="226" t="s">
        <v>142</v>
      </c>
      <c r="BK172" s="228">
        <f>SUM(BK173:BK196)</f>
        <v>0</v>
      </c>
    </row>
    <row r="173" s="2" customFormat="1" ht="24.15" customHeight="1">
      <c r="A173" s="36"/>
      <c r="B173" s="37"/>
      <c r="C173" s="229" t="s">
        <v>303</v>
      </c>
      <c r="D173" s="229" t="s">
        <v>143</v>
      </c>
      <c r="E173" s="230" t="s">
        <v>304</v>
      </c>
      <c r="F173" s="231" t="s">
        <v>305</v>
      </c>
      <c r="G173" s="232" t="s">
        <v>146</v>
      </c>
      <c r="H173" s="233">
        <v>0.24099999999999999</v>
      </c>
      <c r="I173" s="234"/>
      <c r="J173" s="235">
        <f>ROUND(I173*H173,2)</f>
        <v>0</v>
      </c>
      <c r="K173" s="236"/>
      <c r="L173" s="39"/>
      <c r="M173" s="237" t="s">
        <v>1</v>
      </c>
      <c r="N173" s="238" t="s">
        <v>40</v>
      </c>
      <c r="O173" s="89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41" t="s">
        <v>147</v>
      </c>
      <c r="AT173" s="241" t="s">
        <v>143</v>
      </c>
      <c r="AU173" s="241" t="s">
        <v>83</v>
      </c>
      <c r="AY173" s="13" t="s">
        <v>142</v>
      </c>
      <c r="BE173" s="137">
        <f>IF(N173="základní",J173,0)</f>
        <v>0</v>
      </c>
      <c r="BF173" s="137">
        <f>IF(N173="snížená",J173,0)</f>
        <v>0</v>
      </c>
      <c r="BG173" s="137">
        <f>IF(N173="zákl. přenesená",J173,0)</f>
        <v>0</v>
      </c>
      <c r="BH173" s="137">
        <f>IF(N173="sníž. přenesená",J173,0)</f>
        <v>0</v>
      </c>
      <c r="BI173" s="137">
        <f>IF(N173="nulová",J173,0)</f>
        <v>0</v>
      </c>
      <c r="BJ173" s="13" t="s">
        <v>83</v>
      </c>
      <c r="BK173" s="137">
        <f>ROUND(I173*H173,2)</f>
        <v>0</v>
      </c>
      <c r="BL173" s="13" t="s">
        <v>147</v>
      </c>
      <c r="BM173" s="241" t="s">
        <v>306</v>
      </c>
    </row>
    <row r="174" s="2" customFormat="1" ht="21.75" customHeight="1">
      <c r="A174" s="36"/>
      <c r="B174" s="37"/>
      <c r="C174" s="229" t="s">
        <v>307</v>
      </c>
      <c r="D174" s="229" t="s">
        <v>143</v>
      </c>
      <c r="E174" s="230" t="s">
        <v>308</v>
      </c>
      <c r="F174" s="231" t="s">
        <v>309</v>
      </c>
      <c r="G174" s="232" t="s">
        <v>146</v>
      </c>
      <c r="H174" s="233">
        <v>0.24099999999999999</v>
      </c>
      <c r="I174" s="234"/>
      <c r="J174" s="235">
        <f>ROUND(I174*H174,2)</f>
        <v>0</v>
      </c>
      <c r="K174" s="236"/>
      <c r="L174" s="39"/>
      <c r="M174" s="237" t="s">
        <v>1</v>
      </c>
      <c r="N174" s="238" t="s">
        <v>40</v>
      </c>
      <c r="O174" s="89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41" t="s">
        <v>147</v>
      </c>
      <c r="AT174" s="241" t="s">
        <v>143</v>
      </c>
      <c r="AU174" s="241" t="s">
        <v>83</v>
      </c>
      <c r="AY174" s="13" t="s">
        <v>142</v>
      </c>
      <c r="BE174" s="137">
        <f>IF(N174="základní",J174,0)</f>
        <v>0</v>
      </c>
      <c r="BF174" s="137">
        <f>IF(N174="snížená",J174,0)</f>
        <v>0</v>
      </c>
      <c r="BG174" s="137">
        <f>IF(N174="zákl. přenesená",J174,0)</f>
        <v>0</v>
      </c>
      <c r="BH174" s="137">
        <f>IF(N174="sníž. přenesená",J174,0)</f>
        <v>0</v>
      </c>
      <c r="BI174" s="137">
        <f>IF(N174="nulová",J174,0)</f>
        <v>0</v>
      </c>
      <c r="BJ174" s="13" t="s">
        <v>83</v>
      </c>
      <c r="BK174" s="137">
        <f>ROUND(I174*H174,2)</f>
        <v>0</v>
      </c>
      <c r="BL174" s="13" t="s">
        <v>147</v>
      </c>
      <c r="BM174" s="241" t="s">
        <v>310</v>
      </c>
    </row>
    <row r="175" s="2" customFormat="1" ht="16.5" customHeight="1">
      <c r="A175" s="36"/>
      <c r="B175" s="37"/>
      <c r="C175" s="229" t="s">
        <v>311</v>
      </c>
      <c r="D175" s="229" t="s">
        <v>143</v>
      </c>
      <c r="E175" s="230" t="s">
        <v>144</v>
      </c>
      <c r="F175" s="231" t="s">
        <v>145</v>
      </c>
      <c r="G175" s="232" t="s">
        <v>146</v>
      </c>
      <c r="H175" s="233">
        <v>0.24099999999999999</v>
      </c>
      <c r="I175" s="234"/>
      <c r="J175" s="235">
        <f>ROUND(I175*H175,2)</f>
        <v>0</v>
      </c>
      <c r="K175" s="236"/>
      <c r="L175" s="39"/>
      <c r="M175" s="237" t="s">
        <v>1</v>
      </c>
      <c r="N175" s="238" t="s">
        <v>40</v>
      </c>
      <c r="O175" s="89"/>
      <c r="P175" s="239">
        <f>O175*H175</f>
        <v>0</v>
      </c>
      <c r="Q175" s="239">
        <v>0</v>
      </c>
      <c r="R175" s="239">
        <f>Q175*H175</f>
        <v>0</v>
      </c>
      <c r="S175" s="239">
        <v>2.2000000000000002</v>
      </c>
      <c r="T175" s="240">
        <f>S175*H175</f>
        <v>0.5302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41" t="s">
        <v>147</v>
      </c>
      <c r="AT175" s="241" t="s">
        <v>143</v>
      </c>
      <c r="AU175" s="241" t="s">
        <v>83</v>
      </c>
      <c r="AY175" s="13" t="s">
        <v>142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3" t="s">
        <v>83</v>
      </c>
      <c r="BK175" s="137">
        <f>ROUND(I175*H175,2)</f>
        <v>0</v>
      </c>
      <c r="BL175" s="13" t="s">
        <v>147</v>
      </c>
      <c r="BM175" s="241" t="s">
        <v>312</v>
      </c>
    </row>
    <row r="176" s="2" customFormat="1" ht="33" customHeight="1">
      <c r="A176" s="36"/>
      <c r="B176" s="37"/>
      <c r="C176" s="229" t="s">
        <v>313</v>
      </c>
      <c r="D176" s="229" t="s">
        <v>143</v>
      </c>
      <c r="E176" s="230" t="s">
        <v>177</v>
      </c>
      <c r="F176" s="231" t="s">
        <v>178</v>
      </c>
      <c r="G176" s="232" t="s">
        <v>171</v>
      </c>
      <c r="H176" s="233">
        <v>80</v>
      </c>
      <c r="I176" s="234"/>
      <c r="J176" s="235">
        <f>ROUND(I176*H176,2)</f>
        <v>0</v>
      </c>
      <c r="K176" s="236"/>
      <c r="L176" s="39"/>
      <c r="M176" s="237" t="s">
        <v>1</v>
      </c>
      <c r="N176" s="238" t="s">
        <v>40</v>
      </c>
      <c r="O176" s="89"/>
      <c r="P176" s="239">
        <f>O176*H176</f>
        <v>0</v>
      </c>
      <c r="Q176" s="239">
        <v>0</v>
      </c>
      <c r="R176" s="239">
        <f>Q176*H176</f>
        <v>0</v>
      </c>
      <c r="S176" s="239">
        <v>0.255</v>
      </c>
      <c r="T176" s="240">
        <f>S176*H176</f>
        <v>20.399999999999999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41" t="s">
        <v>147</v>
      </c>
      <c r="AT176" s="241" t="s">
        <v>143</v>
      </c>
      <c r="AU176" s="241" t="s">
        <v>83</v>
      </c>
      <c r="AY176" s="13" t="s">
        <v>142</v>
      </c>
      <c r="BE176" s="137">
        <f>IF(N176="základní",J176,0)</f>
        <v>0</v>
      </c>
      <c r="BF176" s="137">
        <f>IF(N176="snížená",J176,0)</f>
        <v>0</v>
      </c>
      <c r="BG176" s="137">
        <f>IF(N176="zákl. přenesená",J176,0)</f>
        <v>0</v>
      </c>
      <c r="BH176" s="137">
        <f>IF(N176="sníž. přenesená",J176,0)</f>
        <v>0</v>
      </c>
      <c r="BI176" s="137">
        <f>IF(N176="nulová",J176,0)</f>
        <v>0</v>
      </c>
      <c r="BJ176" s="13" t="s">
        <v>83</v>
      </c>
      <c r="BK176" s="137">
        <f>ROUND(I176*H176,2)</f>
        <v>0</v>
      </c>
      <c r="BL176" s="13" t="s">
        <v>147</v>
      </c>
      <c r="BM176" s="241" t="s">
        <v>314</v>
      </c>
    </row>
    <row r="177" s="2" customFormat="1" ht="37.8" customHeight="1">
      <c r="A177" s="36"/>
      <c r="B177" s="37"/>
      <c r="C177" s="229" t="s">
        <v>315</v>
      </c>
      <c r="D177" s="229" t="s">
        <v>143</v>
      </c>
      <c r="E177" s="230" t="s">
        <v>181</v>
      </c>
      <c r="F177" s="231" t="s">
        <v>182</v>
      </c>
      <c r="G177" s="232" t="s">
        <v>171</v>
      </c>
      <c r="H177" s="233">
        <v>440</v>
      </c>
      <c r="I177" s="234"/>
      <c r="J177" s="235">
        <f>ROUND(I177*H177,2)</f>
        <v>0</v>
      </c>
      <c r="K177" s="236"/>
      <c r="L177" s="39"/>
      <c r="M177" s="237" t="s">
        <v>1</v>
      </c>
      <c r="N177" s="238" t="s">
        <v>40</v>
      </c>
      <c r="O177" s="89"/>
      <c r="P177" s="239">
        <f>O177*H177</f>
        <v>0</v>
      </c>
      <c r="Q177" s="239">
        <v>0.084250000000000005</v>
      </c>
      <c r="R177" s="239">
        <f>Q177*H177</f>
        <v>37.07</v>
      </c>
      <c r="S177" s="239">
        <v>0</v>
      </c>
      <c r="T177" s="24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41" t="s">
        <v>147</v>
      </c>
      <c r="AT177" s="241" t="s">
        <v>143</v>
      </c>
      <c r="AU177" s="241" t="s">
        <v>83</v>
      </c>
      <c r="AY177" s="13" t="s">
        <v>142</v>
      </c>
      <c r="BE177" s="137">
        <f>IF(N177="základní",J177,0)</f>
        <v>0</v>
      </c>
      <c r="BF177" s="137">
        <f>IF(N177="snížená",J177,0)</f>
        <v>0</v>
      </c>
      <c r="BG177" s="137">
        <f>IF(N177="zákl. přenesená",J177,0)</f>
        <v>0</v>
      </c>
      <c r="BH177" s="137">
        <f>IF(N177="sníž. přenesená",J177,0)</f>
        <v>0</v>
      </c>
      <c r="BI177" s="137">
        <f>IF(N177="nulová",J177,0)</f>
        <v>0</v>
      </c>
      <c r="BJ177" s="13" t="s">
        <v>83</v>
      </c>
      <c r="BK177" s="137">
        <f>ROUND(I177*H177,2)</f>
        <v>0</v>
      </c>
      <c r="BL177" s="13" t="s">
        <v>147</v>
      </c>
      <c r="BM177" s="241" t="s">
        <v>316</v>
      </c>
    </row>
    <row r="178" s="2" customFormat="1" ht="24.15" customHeight="1">
      <c r="A178" s="36"/>
      <c r="B178" s="37"/>
      <c r="C178" s="242" t="s">
        <v>317</v>
      </c>
      <c r="D178" s="242" t="s">
        <v>149</v>
      </c>
      <c r="E178" s="243" t="s">
        <v>174</v>
      </c>
      <c r="F178" s="244" t="s">
        <v>175</v>
      </c>
      <c r="G178" s="245" t="s">
        <v>171</v>
      </c>
      <c r="H178" s="246">
        <v>360</v>
      </c>
      <c r="I178" s="247"/>
      <c r="J178" s="248">
        <f>ROUND(I178*H178,2)</f>
        <v>0</v>
      </c>
      <c r="K178" s="249"/>
      <c r="L178" s="250"/>
      <c r="M178" s="251" t="s">
        <v>1</v>
      </c>
      <c r="N178" s="252" t="s">
        <v>40</v>
      </c>
      <c r="O178" s="89"/>
      <c r="P178" s="239">
        <f>O178*H178</f>
        <v>0</v>
      </c>
      <c r="Q178" s="239">
        <v>0.086999999999999994</v>
      </c>
      <c r="R178" s="239">
        <f>Q178*H178</f>
        <v>31.319999999999997</v>
      </c>
      <c r="S178" s="239">
        <v>0</v>
      </c>
      <c r="T178" s="24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41" t="s">
        <v>153</v>
      </c>
      <c r="AT178" s="241" t="s">
        <v>149</v>
      </c>
      <c r="AU178" s="241" t="s">
        <v>83</v>
      </c>
      <c r="AY178" s="13" t="s">
        <v>142</v>
      </c>
      <c r="BE178" s="137">
        <f>IF(N178="základní",J178,0)</f>
        <v>0</v>
      </c>
      <c r="BF178" s="137">
        <f>IF(N178="snížená",J178,0)</f>
        <v>0</v>
      </c>
      <c r="BG178" s="137">
        <f>IF(N178="zákl. přenesená",J178,0)</f>
        <v>0</v>
      </c>
      <c r="BH178" s="137">
        <f>IF(N178="sníž. přenesená",J178,0)</f>
        <v>0</v>
      </c>
      <c r="BI178" s="137">
        <f>IF(N178="nulová",J178,0)</f>
        <v>0</v>
      </c>
      <c r="BJ178" s="13" t="s">
        <v>83</v>
      </c>
      <c r="BK178" s="137">
        <f>ROUND(I178*H178,2)</f>
        <v>0</v>
      </c>
      <c r="BL178" s="13" t="s">
        <v>147</v>
      </c>
      <c r="BM178" s="241" t="s">
        <v>318</v>
      </c>
    </row>
    <row r="179" s="2" customFormat="1" ht="16.5" customHeight="1">
      <c r="A179" s="36"/>
      <c r="B179" s="37"/>
      <c r="C179" s="242" t="s">
        <v>319</v>
      </c>
      <c r="D179" s="242" t="s">
        <v>149</v>
      </c>
      <c r="E179" s="243" t="s">
        <v>185</v>
      </c>
      <c r="F179" s="244" t="s">
        <v>186</v>
      </c>
      <c r="G179" s="245" t="s">
        <v>152</v>
      </c>
      <c r="H179" s="246">
        <v>13.6</v>
      </c>
      <c r="I179" s="247"/>
      <c r="J179" s="248">
        <f>ROUND(I179*H179,2)</f>
        <v>0</v>
      </c>
      <c r="K179" s="249"/>
      <c r="L179" s="250"/>
      <c r="M179" s="251" t="s">
        <v>1</v>
      </c>
      <c r="N179" s="252" t="s">
        <v>40</v>
      </c>
      <c r="O179" s="89"/>
      <c r="P179" s="239">
        <f>O179*H179</f>
        <v>0</v>
      </c>
      <c r="Q179" s="239">
        <v>0.001</v>
      </c>
      <c r="R179" s="239">
        <f>Q179*H179</f>
        <v>0.013599999999999999</v>
      </c>
      <c r="S179" s="239">
        <v>0</v>
      </c>
      <c r="T179" s="24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41" t="s">
        <v>153</v>
      </c>
      <c r="AT179" s="241" t="s">
        <v>149</v>
      </c>
      <c r="AU179" s="241" t="s">
        <v>83</v>
      </c>
      <c r="AY179" s="13" t="s">
        <v>142</v>
      </c>
      <c r="BE179" s="137">
        <f>IF(N179="základní",J179,0)</f>
        <v>0</v>
      </c>
      <c r="BF179" s="137">
        <f>IF(N179="snížená",J179,0)</f>
        <v>0</v>
      </c>
      <c r="BG179" s="137">
        <f>IF(N179="zákl. přenesená",J179,0)</f>
        <v>0</v>
      </c>
      <c r="BH179" s="137">
        <f>IF(N179="sníž. přenesená",J179,0)</f>
        <v>0</v>
      </c>
      <c r="BI179" s="137">
        <f>IF(N179="nulová",J179,0)</f>
        <v>0</v>
      </c>
      <c r="BJ179" s="13" t="s">
        <v>83</v>
      </c>
      <c r="BK179" s="137">
        <f>ROUND(I179*H179,2)</f>
        <v>0</v>
      </c>
      <c r="BL179" s="13" t="s">
        <v>147</v>
      </c>
      <c r="BM179" s="241" t="s">
        <v>320</v>
      </c>
    </row>
    <row r="180" s="2" customFormat="1" ht="24.15" customHeight="1">
      <c r="A180" s="36"/>
      <c r="B180" s="37"/>
      <c r="C180" s="229" t="s">
        <v>321</v>
      </c>
      <c r="D180" s="229" t="s">
        <v>143</v>
      </c>
      <c r="E180" s="230" t="s">
        <v>189</v>
      </c>
      <c r="F180" s="231" t="s">
        <v>190</v>
      </c>
      <c r="G180" s="232" t="s">
        <v>171</v>
      </c>
      <c r="H180" s="233">
        <v>440</v>
      </c>
      <c r="I180" s="234"/>
      <c r="J180" s="235">
        <f>ROUND(I180*H180,2)</f>
        <v>0</v>
      </c>
      <c r="K180" s="236"/>
      <c r="L180" s="39"/>
      <c r="M180" s="237" t="s">
        <v>1</v>
      </c>
      <c r="N180" s="238" t="s">
        <v>40</v>
      </c>
      <c r="O180" s="89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41" t="s">
        <v>147</v>
      </c>
      <c r="AT180" s="241" t="s">
        <v>143</v>
      </c>
      <c r="AU180" s="241" t="s">
        <v>83</v>
      </c>
      <c r="AY180" s="13" t="s">
        <v>142</v>
      </c>
      <c r="BE180" s="137">
        <f>IF(N180="základní",J180,0)</f>
        <v>0</v>
      </c>
      <c r="BF180" s="137">
        <f>IF(N180="snížená",J180,0)</f>
        <v>0</v>
      </c>
      <c r="BG180" s="137">
        <f>IF(N180="zákl. přenesená",J180,0)</f>
        <v>0</v>
      </c>
      <c r="BH180" s="137">
        <f>IF(N180="sníž. přenesená",J180,0)</f>
        <v>0</v>
      </c>
      <c r="BI180" s="137">
        <f>IF(N180="nulová",J180,0)</f>
        <v>0</v>
      </c>
      <c r="BJ180" s="13" t="s">
        <v>83</v>
      </c>
      <c r="BK180" s="137">
        <f>ROUND(I180*H180,2)</f>
        <v>0</v>
      </c>
      <c r="BL180" s="13" t="s">
        <v>147</v>
      </c>
      <c r="BM180" s="241" t="s">
        <v>322</v>
      </c>
    </row>
    <row r="181" s="2" customFormat="1" ht="16.5" customHeight="1">
      <c r="A181" s="36"/>
      <c r="B181" s="37"/>
      <c r="C181" s="242" t="s">
        <v>323</v>
      </c>
      <c r="D181" s="242" t="s">
        <v>149</v>
      </c>
      <c r="E181" s="243" t="s">
        <v>193</v>
      </c>
      <c r="F181" s="244" t="s">
        <v>194</v>
      </c>
      <c r="G181" s="245" t="s">
        <v>195</v>
      </c>
      <c r="H181" s="246">
        <v>22.440000000000001</v>
      </c>
      <c r="I181" s="247"/>
      <c r="J181" s="248">
        <f>ROUND(I181*H181,2)</f>
        <v>0</v>
      </c>
      <c r="K181" s="249"/>
      <c r="L181" s="250"/>
      <c r="M181" s="251" t="s">
        <v>1</v>
      </c>
      <c r="N181" s="252" t="s">
        <v>40</v>
      </c>
      <c r="O181" s="89"/>
      <c r="P181" s="239">
        <f>O181*H181</f>
        <v>0</v>
      </c>
      <c r="Q181" s="239">
        <v>1</v>
      </c>
      <c r="R181" s="239">
        <f>Q181*H181</f>
        <v>22.440000000000001</v>
      </c>
      <c r="S181" s="239">
        <v>0</v>
      </c>
      <c r="T181" s="24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41" t="s">
        <v>153</v>
      </c>
      <c r="AT181" s="241" t="s">
        <v>149</v>
      </c>
      <c r="AU181" s="241" t="s">
        <v>83</v>
      </c>
      <c r="AY181" s="13" t="s">
        <v>142</v>
      </c>
      <c r="BE181" s="137">
        <f>IF(N181="základní",J181,0)</f>
        <v>0</v>
      </c>
      <c r="BF181" s="137">
        <f>IF(N181="snížená",J181,0)</f>
        <v>0</v>
      </c>
      <c r="BG181" s="137">
        <f>IF(N181="zákl. přenesená",J181,0)</f>
        <v>0</v>
      </c>
      <c r="BH181" s="137">
        <f>IF(N181="sníž. přenesená",J181,0)</f>
        <v>0</v>
      </c>
      <c r="BI181" s="137">
        <f>IF(N181="nulová",J181,0)</f>
        <v>0</v>
      </c>
      <c r="BJ181" s="13" t="s">
        <v>83</v>
      </c>
      <c r="BK181" s="137">
        <f>ROUND(I181*H181,2)</f>
        <v>0</v>
      </c>
      <c r="BL181" s="13" t="s">
        <v>147</v>
      </c>
      <c r="BM181" s="241" t="s">
        <v>324</v>
      </c>
    </row>
    <row r="182" s="2" customFormat="1" ht="33" customHeight="1">
      <c r="A182" s="36"/>
      <c r="B182" s="37"/>
      <c r="C182" s="229" t="s">
        <v>325</v>
      </c>
      <c r="D182" s="229" t="s">
        <v>143</v>
      </c>
      <c r="E182" s="230" t="s">
        <v>198</v>
      </c>
      <c r="F182" s="231" t="s">
        <v>199</v>
      </c>
      <c r="G182" s="232" t="s">
        <v>171</v>
      </c>
      <c r="H182" s="233">
        <v>77</v>
      </c>
      <c r="I182" s="234"/>
      <c r="J182" s="235">
        <f>ROUND(I182*H182,2)</f>
        <v>0</v>
      </c>
      <c r="K182" s="236"/>
      <c r="L182" s="39"/>
      <c r="M182" s="237" t="s">
        <v>1</v>
      </c>
      <c r="N182" s="238" t="s">
        <v>40</v>
      </c>
      <c r="O182" s="89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41" t="s">
        <v>147</v>
      </c>
      <c r="AT182" s="241" t="s">
        <v>143</v>
      </c>
      <c r="AU182" s="241" t="s">
        <v>83</v>
      </c>
      <c r="AY182" s="13" t="s">
        <v>142</v>
      </c>
      <c r="BE182" s="137">
        <f>IF(N182="základní",J182,0)</f>
        <v>0</v>
      </c>
      <c r="BF182" s="137">
        <f>IF(N182="snížená",J182,0)</f>
        <v>0</v>
      </c>
      <c r="BG182" s="137">
        <f>IF(N182="zákl. přenesená",J182,0)</f>
        <v>0</v>
      </c>
      <c r="BH182" s="137">
        <f>IF(N182="sníž. přenesená",J182,0)</f>
        <v>0</v>
      </c>
      <c r="BI182" s="137">
        <f>IF(N182="nulová",J182,0)</f>
        <v>0</v>
      </c>
      <c r="BJ182" s="13" t="s">
        <v>83</v>
      </c>
      <c r="BK182" s="137">
        <f>ROUND(I182*H182,2)</f>
        <v>0</v>
      </c>
      <c r="BL182" s="13" t="s">
        <v>147</v>
      </c>
      <c r="BM182" s="241" t="s">
        <v>326</v>
      </c>
    </row>
    <row r="183" s="2" customFormat="1" ht="16.5" customHeight="1">
      <c r="A183" s="36"/>
      <c r="B183" s="37"/>
      <c r="C183" s="242" t="s">
        <v>327</v>
      </c>
      <c r="D183" s="242" t="s">
        <v>149</v>
      </c>
      <c r="E183" s="243" t="s">
        <v>202</v>
      </c>
      <c r="F183" s="244" t="s">
        <v>203</v>
      </c>
      <c r="G183" s="245" t="s">
        <v>195</v>
      </c>
      <c r="H183" s="246">
        <v>6.5449999999999999</v>
      </c>
      <c r="I183" s="247"/>
      <c r="J183" s="248">
        <f>ROUND(I183*H183,2)</f>
        <v>0</v>
      </c>
      <c r="K183" s="249"/>
      <c r="L183" s="250"/>
      <c r="M183" s="251" t="s">
        <v>1</v>
      </c>
      <c r="N183" s="252" t="s">
        <v>40</v>
      </c>
      <c r="O183" s="89"/>
      <c r="P183" s="239">
        <f>O183*H183</f>
        <v>0</v>
      </c>
      <c r="Q183" s="239">
        <v>1</v>
      </c>
      <c r="R183" s="239">
        <f>Q183*H183</f>
        <v>6.5449999999999999</v>
      </c>
      <c r="S183" s="239">
        <v>0</v>
      </c>
      <c r="T183" s="24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41" t="s">
        <v>153</v>
      </c>
      <c r="AT183" s="241" t="s">
        <v>149</v>
      </c>
      <c r="AU183" s="241" t="s">
        <v>83</v>
      </c>
      <c r="AY183" s="13" t="s">
        <v>142</v>
      </c>
      <c r="BE183" s="137">
        <f>IF(N183="základní",J183,0)</f>
        <v>0</v>
      </c>
      <c r="BF183" s="137">
        <f>IF(N183="snížená",J183,0)</f>
        <v>0</v>
      </c>
      <c r="BG183" s="137">
        <f>IF(N183="zákl. přenesená",J183,0)</f>
        <v>0</v>
      </c>
      <c r="BH183" s="137">
        <f>IF(N183="sníž. přenesená",J183,0)</f>
        <v>0</v>
      </c>
      <c r="BI183" s="137">
        <f>IF(N183="nulová",J183,0)</f>
        <v>0</v>
      </c>
      <c r="BJ183" s="13" t="s">
        <v>83</v>
      </c>
      <c r="BK183" s="137">
        <f>ROUND(I183*H183,2)</f>
        <v>0</v>
      </c>
      <c r="BL183" s="13" t="s">
        <v>147</v>
      </c>
      <c r="BM183" s="241" t="s">
        <v>328</v>
      </c>
    </row>
    <row r="184" s="2" customFormat="1" ht="33" customHeight="1">
      <c r="A184" s="36"/>
      <c r="B184" s="37"/>
      <c r="C184" s="229" t="s">
        <v>329</v>
      </c>
      <c r="D184" s="229" t="s">
        <v>143</v>
      </c>
      <c r="E184" s="230" t="s">
        <v>205</v>
      </c>
      <c r="F184" s="231" t="s">
        <v>206</v>
      </c>
      <c r="G184" s="232" t="s">
        <v>171</v>
      </c>
      <c r="H184" s="233">
        <v>77</v>
      </c>
      <c r="I184" s="234"/>
      <c r="J184" s="235">
        <f>ROUND(I184*H184,2)</f>
        <v>0</v>
      </c>
      <c r="K184" s="236"/>
      <c r="L184" s="39"/>
      <c r="M184" s="237" t="s">
        <v>1</v>
      </c>
      <c r="N184" s="238" t="s">
        <v>40</v>
      </c>
      <c r="O184" s="89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41" t="s">
        <v>147</v>
      </c>
      <c r="AT184" s="241" t="s">
        <v>143</v>
      </c>
      <c r="AU184" s="241" t="s">
        <v>83</v>
      </c>
      <c r="AY184" s="13" t="s">
        <v>142</v>
      </c>
      <c r="BE184" s="137">
        <f>IF(N184="základní",J184,0)</f>
        <v>0</v>
      </c>
      <c r="BF184" s="137">
        <f>IF(N184="snížená",J184,0)</f>
        <v>0</v>
      </c>
      <c r="BG184" s="137">
        <f>IF(N184="zákl. přenesená",J184,0)</f>
        <v>0</v>
      </c>
      <c r="BH184" s="137">
        <f>IF(N184="sníž. přenesená",J184,0)</f>
        <v>0</v>
      </c>
      <c r="BI184" s="137">
        <f>IF(N184="nulová",J184,0)</f>
        <v>0</v>
      </c>
      <c r="BJ184" s="13" t="s">
        <v>83</v>
      </c>
      <c r="BK184" s="137">
        <f>ROUND(I184*H184,2)</f>
        <v>0</v>
      </c>
      <c r="BL184" s="13" t="s">
        <v>147</v>
      </c>
      <c r="BM184" s="241" t="s">
        <v>330</v>
      </c>
    </row>
    <row r="185" s="2" customFormat="1" ht="16.5" customHeight="1">
      <c r="A185" s="36"/>
      <c r="B185" s="37"/>
      <c r="C185" s="242" t="s">
        <v>331</v>
      </c>
      <c r="D185" s="242" t="s">
        <v>149</v>
      </c>
      <c r="E185" s="243" t="s">
        <v>209</v>
      </c>
      <c r="F185" s="244" t="s">
        <v>210</v>
      </c>
      <c r="G185" s="245" t="s">
        <v>195</v>
      </c>
      <c r="H185" s="246">
        <v>26.18</v>
      </c>
      <c r="I185" s="247"/>
      <c r="J185" s="248">
        <f>ROUND(I185*H185,2)</f>
        <v>0</v>
      </c>
      <c r="K185" s="249"/>
      <c r="L185" s="250"/>
      <c r="M185" s="251" t="s">
        <v>1</v>
      </c>
      <c r="N185" s="252" t="s">
        <v>40</v>
      </c>
      <c r="O185" s="89"/>
      <c r="P185" s="239">
        <f>O185*H185</f>
        <v>0</v>
      </c>
      <c r="Q185" s="239">
        <v>1</v>
      </c>
      <c r="R185" s="239">
        <f>Q185*H185</f>
        <v>26.18</v>
      </c>
      <c r="S185" s="239">
        <v>0</v>
      </c>
      <c r="T185" s="24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41" t="s">
        <v>153</v>
      </c>
      <c r="AT185" s="241" t="s">
        <v>149</v>
      </c>
      <c r="AU185" s="241" t="s">
        <v>83</v>
      </c>
      <c r="AY185" s="13" t="s">
        <v>142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3" t="s">
        <v>83</v>
      </c>
      <c r="BK185" s="137">
        <f>ROUND(I185*H185,2)</f>
        <v>0</v>
      </c>
      <c r="BL185" s="13" t="s">
        <v>147</v>
      </c>
      <c r="BM185" s="241" t="s">
        <v>332</v>
      </c>
    </row>
    <row r="186" s="2" customFormat="1" ht="24.15" customHeight="1">
      <c r="A186" s="36"/>
      <c r="B186" s="37"/>
      <c r="C186" s="229" t="s">
        <v>333</v>
      </c>
      <c r="D186" s="229" t="s">
        <v>143</v>
      </c>
      <c r="E186" s="230" t="s">
        <v>213</v>
      </c>
      <c r="F186" s="231" t="s">
        <v>214</v>
      </c>
      <c r="G186" s="232" t="s">
        <v>158</v>
      </c>
      <c r="H186" s="233">
        <v>250</v>
      </c>
      <c r="I186" s="234"/>
      <c r="J186" s="235">
        <f>ROUND(I186*H186,2)</f>
        <v>0</v>
      </c>
      <c r="K186" s="236"/>
      <c r="L186" s="39"/>
      <c r="M186" s="237" t="s">
        <v>1</v>
      </c>
      <c r="N186" s="238" t="s">
        <v>40</v>
      </c>
      <c r="O186" s="89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41" t="s">
        <v>147</v>
      </c>
      <c r="AT186" s="241" t="s">
        <v>143</v>
      </c>
      <c r="AU186" s="241" t="s">
        <v>83</v>
      </c>
      <c r="AY186" s="13" t="s">
        <v>142</v>
      </c>
      <c r="BE186" s="137">
        <f>IF(N186="základní",J186,0)</f>
        <v>0</v>
      </c>
      <c r="BF186" s="137">
        <f>IF(N186="snížená",J186,0)</f>
        <v>0</v>
      </c>
      <c r="BG186" s="137">
        <f>IF(N186="zákl. přenesená",J186,0)</f>
        <v>0</v>
      </c>
      <c r="BH186" s="137">
        <f>IF(N186="sníž. přenesená",J186,0)</f>
        <v>0</v>
      </c>
      <c r="BI186" s="137">
        <f>IF(N186="nulová",J186,0)</f>
        <v>0</v>
      </c>
      <c r="BJ186" s="13" t="s">
        <v>83</v>
      </c>
      <c r="BK186" s="137">
        <f>ROUND(I186*H186,2)</f>
        <v>0</v>
      </c>
      <c r="BL186" s="13" t="s">
        <v>147</v>
      </c>
      <c r="BM186" s="241" t="s">
        <v>334</v>
      </c>
    </row>
    <row r="187" s="2" customFormat="1" ht="24.15" customHeight="1">
      <c r="A187" s="36"/>
      <c r="B187" s="37"/>
      <c r="C187" s="229" t="s">
        <v>335</v>
      </c>
      <c r="D187" s="229" t="s">
        <v>143</v>
      </c>
      <c r="E187" s="230" t="s">
        <v>217</v>
      </c>
      <c r="F187" s="231" t="s">
        <v>218</v>
      </c>
      <c r="G187" s="232" t="s">
        <v>158</v>
      </c>
      <c r="H187" s="233">
        <v>250</v>
      </c>
      <c r="I187" s="234"/>
      <c r="J187" s="235">
        <f>ROUND(I187*H187,2)</f>
        <v>0</v>
      </c>
      <c r="K187" s="236"/>
      <c r="L187" s="39"/>
      <c r="M187" s="237" t="s">
        <v>1</v>
      </c>
      <c r="N187" s="238" t="s">
        <v>40</v>
      </c>
      <c r="O187" s="89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41" t="s">
        <v>147</v>
      </c>
      <c r="AT187" s="241" t="s">
        <v>143</v>
      </c>
      <c r="AU187" s="241" t="s">
        <v>83</v>
      </c>
      <c r="AY187" s="13" t="s">
        <v>142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3" t="s">
        <v>83</v>
      </c>
      <c r="BK187" s="137">
        <f>ROUND(I187*H187,2)</f>
        <v>0</v>
      </c>
      <c r="BL187" s="13" t="s">
        <v>147</v>
      </c>
      <c r="BM187" s="241" t="s">
        <v>336</v>
      </c>
    </row>
    <row r="188" s="2" customFormat="1" ht="16.5" customHeight="1">
      <c r="A188" s="36"/>
      <c r="B188" s="37"/>
      <c r="C188" s="242" t="s">
        <v>337</v>
      </c>
      <c r="D188" s="242" t="s">
        <v>149</v>
      </c>
      <c r="E188" s="243" t="s">
        <v>269</v>
      </c>
      <c r="F188" s="244" t="s">
        <v>270</v>
      </c>
      <c r="G188" s="245" t="s">
        <v>271</v>
      </c>
      <c r="H188" s="246">
        <v>0.249</v>
      </c>
      <c r="I188" s="247"/>
      <c r="J188" s="248">
        <f>ROUND(I188*H188,2)</f>
        <v>0</v>
      </c>
      <c r="K188" s="249"/>
      <c r="L188" s="250"/>
      <c r="M188" s="251" t="s">
        <v>1</v>
      </c>
      <c r="N188" s="252" t="s">
        <v>40</v>
      </c>
      <c r="O188" s="89"/>
      <c r="P188" s="239">
        <f>O188*H188</f>
        <v>0</v>
      </c>
      <c r="Q188" s="239">
        <v>0.90000000000000002</v>
      </c>
      <c r="R188" s="239">
        <f>Q188*H188</f>
        <v>0.22409999999999999</v>
      </c>
      <c r="S188" s="239">
        <v>0</v>
      </c>
      <c r="T188" s="24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41" t="s">
        <v>153</v>
      </c>
      <c r="AT188" s="241" t="s">
        <v>149</v>
      </c>
      <c r="AU188" s="241" t="s">
        <v>83</v>
      </c>
      <c r="AY188" s="13" t="s">
        <v>142</v>
      </c>
      <c r="BE188" s="137">
        <f>IF(N188="základní",J188,0)</f>
        <v>0</v>
      </c>
      <c r="BF188" s="137">
        <f>IF(N188="snížená",J188,0)</f>
        <v>0</v>
      </c>
      <c r="BG188" s="137">
        <f>IF(N188="zákl. přenesená",J188,0)</f>
        <v>0</v>
      </c>
      <c r="BH188" s="137">
        <f>IF(N188="sníž. přenesená",J188,0)</f>
        <v>0</v>
      </c>
      <c r="BI188" s="137">
        <f>IF(N188="nulová",J188,0)</f>
        <v>0</v>
      </c>
      <c r="BJ188" s="13" t="s">
        <v>83</v>
      </c>
      <c r="BK188" s="137">
        <f>ROUND(I188*H188,2)</f>
        <v>0</v>
      </c>
      <c r="BL188" s="13" t="s">
        <v>147</v>
      </c>
      <c r="BM188" s="241" t="s">
        <v>338</v>
      </c>
    </row>
    <row r="189" s="2" customFormat="1" ht="24.15" customHeight="1">
      <c r="A189" s="36"/>
      <c r="B189" s="37"/>
      <c r="C189" s="242" t="s">
        <v>339</v>
      </c>
      <c r="D189" s="242" t="s">
        <v>149</v>
      </c>
      <c r="E189" s="243" t="s">
        <v>274</v>
      </c>
      <c r="F189" s="244" t="s">
        <v>275</v>
      </c>
      <c r="G189" s="245" t="s">
        <v>158</v>
      </c>
      <c r="H189" s="246">
        <v>249</v>
      </c>
      <c r="I189" s="247"/>
      <c r="J189" s="248">
        <f>ROUND(I189*H189,2)</f>
        <v>0</v>
      </c>
      <c r="K189" s="249"/>
      <c r="L189" s="250"/>
      <c r="M189" s="251" t="s">
        <v>1</v>
      </c>
      <c r="N189" s="252" t="s">
        <v>40</v>
      </c>
      <c r="O189" s="89"/>
      <c r="P189" s="239">
        <f>O189*H189</f>
        <v>0</v>
      </c>
      <c r="Q189" s="239">
        <v>0.00019000000000000001</v>
      </c>
      <c r="R189" s="239">
        <f>Q189*H189</f>
        <v>0.047310000000000005</v>
      </c>
      <c r="S189" s="239">
        <v>0</v>
      </c>
      <c r="T189" s="24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41" t="s">
        <v>153</v>
      </c>
      <c r="AT189" s="241" t="s">
        <v>149</v>
      </c>
      <c r="AU189" s="241" t="s">
        <v>83</v>
      </c>
      <c r="AY189" s="13" t="s">
        <v>142</v>
      </c>
      <c r="BE189" s="137">
        <f>IF(N189="základní",J189,0)</f>
        <v>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3" t="s">
        <v>83</v>
      </c>
      <c r="BK189" s="137">
        <f>ROUND(I189*H189,2)</f>
        <v>0</v>
      </c>
      <c r="BL189" s="13" t="s">
        <v>147</v>
      </c>
      <c r="BM189" s="241" t="s">
        <v>340</v>
      </c>
    </row>
    <row r="190" s="2" customFormat="1" ht="24.15" customHeight="1">
      <c r="A190" s="36"/>
      <c r="B190" s="37"/>
      <c r="C190" s="229" t="s">
        <v>341</v>
      </c>
      <c r="D190" s="229" t="s">
        <v>143</v>
      </c>
      <c r="E190" s="230" t="s">
        <v>278</v>
      </c>
      <c r="F190" s="231" t="s">
        <v>279</v>
      </c>
      <c r="G190" s="232" t="s">
        <v>158</v>
      </c>
      <c r="H190" s="233">
        <v>249</v>
      </c>
      <c r="I190" s="234"/>
      <c r="J190" s="235">
        <f>ROUND(I190*H190,2)</f>
        <v>0</v>
      </c>
      <c r="K190" s="236"/>
      <c r="L190" s="39"/>
      <c r="M190" s="237" t="s">
        <v>1</v>
      </c>
      <c r="N190" s="238" t="s">
        <v>40</v>
      </c>
      <c r="O190" s="89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41" t="s">
        <v>147</v>
      </c>
      <c r="AT190" s="241" t="s">
        <v>143</v>
      </c>
      <c r="AU190" s="241" t="s">
        <v>83</v>
      </c>
      <c r="AY190" s="13" t="s">
        <v>142</v>
      </c>
      <c r="BE190" s="137">
        <f>IF(N190="základní",J190,0)</f>
        <v>0</v>
      </c>
      <c r="BF190" s="137">
        <f>IF(N190="snížená",J190,0)</f>
        <v>0</v>
      </c>
      <c r="BG190" s="137">
        <f>IF(N190="zákl. přenesená",J190,0)</f>
        <v>0</v>
      </c>
      <c r="BH190" s="137">
        <f>IF(N190="sníž. přenesená",J190,0)</f>
        <v>0</v>
      </c>
      <c r="BI190" s="137">
        <f>IF(N190="nulová",J190,0)</f>
        <v>0</v>
      </c>
      <c r="BJ190" s="13" t="s">
        <v>83</v>
      </c>
      <c r="BK190" s="137">
        <f>ROUND(I190*H190,2)</f>
        <v>0</v>
      </c>
      <c r="BL190" s="13" t="s">
        <v>147</v>
      </c>
      <c r="BM190" s="241" t="s">
        <v>342</v>
      </c>
    </row>
    <row r="191" s="2" customFormat="1" ht="16.5" customHeight="1">
      <c r="A191" s="36"/>
      <c r="B191" s="37"/>
      <c r="C191" s="229" t="s">
        <v>343</v>
      </c>
      <c r="D191" s="229" t="s">
        <v>143</v>
      </c>
      <c r="E191" s="230" t="s">
        <v>282</v>
      </c>
      <c r="F191" s="231" t="s">
        <v>283</v>
      </c>
      <c r="G191" s="232" t="s">
        <v>158</v>
      </c>
      <c r="H191" s="233">
        <v>249</v>
      </c>
      <c r="I191" s="234"/>
      <c r="J191" s="235">
        <f>ROUND(I191*H191,2)</f>
        <v>0</v>
      </c>
      <c r="K191" s="236"/>
      <c r="L191" s="39"/>
      <c r="M191" s="237" t="s">
        <v>1</v>
      </c>
      <c r="N191" s="238" t="s">
        <v>40</v>
      </c>
      <c r="O191" s="89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1" t="s">
        <v>147</v>
      </c>
      <c r="AT191" s="241" t="s">
        <v>143</v>
      </c>
      <c r="AU191" s="241" t="s">
        <v>83</v>
      </c>
      <c r="AY191" s="13" t="s">
        <v>142</v>
      </c>
      <c r="BE191" s="137">
        <f>IF(N191="základní",J191,0)</f>
        <v>0</v>
      </c>
      <c r="BF191" s="137">
        <f>IF(N191="snížená",J191,0)</f>
        <v>0</v>
      </c>
      <c r="BG191" s="137">
        <f>IF(N191="zákl. přenesená",J191,0)</f>
        <v>0</v>
      </c>
      <c r="BH191" s="137">
        <f>IF(N191="sníž. přenesená",J191,0)</f>
        <v>0</v>
      </c>
      <c r="BI191" s="137">
        <f>IF(N191="nulová",J191,0)</f>
        <v>0</v>
      </c>
      <c r="BJ191" s="13" t="s">
        <v>83</v>
      </c>
      <c r="BK191" s="137">
        <f>ROUND(I191*H191,2)</f>
        <v>0</v>
      </c>
      <c r="BL191" s="13" t="s">
        <v>147</v>
      </c>
      <c r="BM191" s="241" t="s">
        <v>344</v>
      </c>
    </row>
    <row r="192" s="2" customFormat="1" ht="16.5" customHeight="1">
      <c r="A192" s="36"/>
      <c r="B192" s="37"/>
      <c r="C192" s="229" t="s">
        <v>345</v>
      </c>
      <c r="D192" s="229" t="s">
        <v>143</v>
      </c>
      <c r="E192" s="230" t="s">
        <v>286</v>
      </c>
      <c r="F192" s="231" t="s">
        <v>287</v>
      </c>
      <c r="G192" s="232" t="s">
        <v>158</v>
      </c>
      <c r="H192" s="233">
        <v>249</v>
      </c>
      <c r="I192" s="234"/>
      <c r="J192" s="235">
        <f>ROUND(I192*H192,2)</f>
        <v>0</v>
      </c>
      <c r="K192" s="236"/>
      <c r="L192" s="39"/>
      <c r="M192" s="237" t="s">
        <v>1</v>
      </c>
      <c r="N192" s="238" t="s">
        <v>40</v>
      </c>
      <c r="O192" s="89"/>
      <c r="P192" s="239">
        <f>O192*H192</f>
        <v>0</v>
      </c>
      <c r="Q192" s="239">
        <v>9.0000000000000006E-05</v>
      </c>
      <c r="R192" s="239">
        <f>Q192*H192</f>
        <v>0.022410000000000003</v>
      </c>
      <c r="S192" s="239">
        <v>0</v>
      </c>
      <c r="T192" s="24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41" t="s">
        <v>147</v>
      </c>
      <c r="AT192" s="241" t="s">
        <v>143</v>
      </c>
      <c r="AU192" s="241" t="s">
        <v>83</v>
      </c>
      <c r="AY192" s="13" t="s">
        <v>142</v>
      </c>
      <c r="BE192" s="137">
        <f>IF(N192="základní",J192,0)</f>
        <v>0</v>
      </c>
      <c r="BF192" s="137">
        <f>IF(N192="snížená",J192,0)</f>
        <v>0</v>
      </c>
      <c r="BG192" s="137">
        <f>IF(N192="zákl. přenesená",J192,0)</f>
        <v>0</v>
      </c>
      <c r="BH192" s="137">
        <f>IF(N192="sníž. přenesená",J192,0)</f>
        <v>0</v>
      </c>
      <c r="BI192" s="137">
        <f>IF(N192="nulová",J192,0)</f>
        <v>0</v>
      </c>
      <c r="BJ192" s="13" t="s">
        <v>83</v>
      </c>
      <c r="BK192" s="137">
        <f>ROUND(I192*H192,2)</f>
        <v>0</v>
      </c>
      <c r="BL192" s="13" t="s">
        <v>147</v>
      </c>
      <c r="BM192" s="241" t="s">
        <v>346</v>
      </c>
    </row>
    <row r="193" s="2" customFormat="1" ht="24.15" customHeight="1">
      <c r="A193" s="36"/>
      <c r="B193" s="37"/>
      <c r="C193" s="242" t="s">
        <v>347</v>
      </c>
      <c r="D193" s="242" t="s">
        <v>149</v>
      </c>
      <c r="E193" s="243" t="s">
        <v>290</v>
      </c>
      <c r="F193" s="244" t="s">
        <v>291</v>
      </c>
      <c r="G193" s="245" t="s">
        <v>158</v>
      </c>
      <c r="H193" s="246">
        <v>249</v>
      </c>
      <c r="I193" s="247"/>
      <c r="J193" s="248">
        <f>ROUND(I193*H193,2)</f>
        <v>0</v>
      </c>
      <c r="K193" s="249"/>
      <c r="L193" s="250"/>
      <c r="M193" s="251" t="s">
        <v>1</v>
      </c>
      <c r="N193" s="252" t="s">
        <v>40</v>
      </c>
      <c r="O193" s="89"/>
      <c r="P193" s="239">
        <f>O193*H193</f>
        <v>0</v>
      </c>
      <c r="Q193" s="239">
        <v>2.0000000000000002E-05</v>
      </c>
      <c r="R193" s="239">
        <f>Q193*H193</f>
        <v>0.0049800000000000001</v>
      </c>
      <c r="S193" s="239">
        <v>0</v>
      </c>
      <c r="T193" s="24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41" t="s">
        <v>153</v>
      </c>
      <c r="AT193" s="241" t="s">
        <v>149</v>
      </c>
      <c r="AU193" s="241" t="s">
        <v>83</v>
      </c>
      <c r="AY193" s="13" t="s">
        <v>142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3" t="s">
        <v>83</v>
      </c>
      <c r="BK193" s="137">
        <f>ROUND(I193*H193,2)</f>
        <v>0</v>
      </c>
      <c r="BL193" s="13" t="s">
        <v>147</v>
      </c>
      <c r="BM193" s="241" t="s">
        <v>348</v>
      </c>
    </row>
    <row r="194" s="2" customFormat="1" ht="24.15" customHeight="1">
      <c r="A194" s="36"/>
      <c r="B194" s="37"/>
      <c r="C194" s="229" t="s">
        <v>349</v>
      </c>
      <c r="D194" s="229" t="s">
        <v>143</v>
      </c>
      <c r="E194" s="230" t="s">
        <v>294</v>
      </c>
      <c r="F194" s="231" t="s">
        <v>295</v>
      </c>
      <c r="G194" s="232" t="s">
        <v>195</v>
      </c>
      <c r="H194" s="233">
        <v>55.125</v>
      </c>
      <c r="I194" s="234"/>
      <c r="J194" s="235">
        <f>ROUND(I194*H194,2)</f>
        <v>0</v>
      </c>
      <c r="K194" s="236"/>
      <c r="L194" s="39"/>
      <c r="M194" s="237" t="s">
        <v>1</v>
      </c>
      <c r="N194" s="238" t="s">
        <v>40</v>
      </c>
      <c r="O194" s="89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41" t="s">
        <v>147</v>
      </c>
      <c r="AT194" s="241" t="s">
        <v>143</v>
      </c>
      <c r="AU194" s="241" t="s">
        <v>83</v>
      </c>
      <c r="AY194" s="13" t="s">
        <v>142</v>
      </c>
      <c r="BE194" s="137">
        <f>IF(N194="základní",J194,0)</f>
        <v>0</v>
      </c>
      <c r="BF194" s="137">
        <f>IF(N194="snížená",J194,0)</f>
        <v>0</v>
      </c>
      <c r="BG194" s="137">
        <f>IF(N194="zákl. přenesená",J194,0)</f>
        <v>0</v>
      </c>
      <c r="BH194" s="137">
        <f>IF(N194="sníž. přenesená",J194,0)</f>
        <v>0</v>
      </c>
      <c r="BI194" s="137">
        <f>IF(N194="nulová",J194,0)</f>
        <v>0</v>
      </c>
      <c r="BJ194" s="13" t="s">
        <v>83</v>
      </c>
      <c r="BK194" s="137">
        <f>ROUND(I194*H194,2)</f>
        <v>0</v>
      </c>
      <c r="BL194" s="13" t="s">
        <v>147</v>
      </c>
      <c r="BM194" s="241" t="s">
        <v>350</v>
      </c>
    </row>
    <row r="195" s="2" customFormat="1" ht="24.15" customHeight="1">
      <c r="A195" s="36"/>
      <c r="B195" s="37"/>
      <c r="C195" s="229" t="s">
        <v>351</v>
      </c>
      <c r="D195" s="229" t="s">
        <v>143</v>
      </c>
      <c r="E195" s="230" t="s">
        <v>169</v>
      </c>
      <c r="F195" s="231" t="s">
        <v>170</v>
      </c>
      <c r="G195" s="232" t="s">
        <v>171</v>
      </c>
      <c r="H195" s="233">
        <v>360</v>
      </c>
      <c r="I195" s="234"/>
      <c r="J195" s="235">
        <f>ROUND(I195*H195,2)</f>
        <v>0</v>
      </c>
      <c r="K195" s="236"/>
      <c r="L195" s="39"/>
      <c r="M195" s="237" t="s">
        <v>1</v>
      </c>
      <c r="N195" s="238" t="s">
        <v>40</v>
      </c>
      <c r="O195" s="89"/>
      <c r="P195" s="239">
        <f>O195*H195</f>
        <v>0</v>
      </c>
      <c r="Q195" s="239">
        <v>0</v>
      </c>
      <c r="R195" s="239">
        <f>Q195*H195</f>
        <v>0</v>
      </c>
      <c r="S195" s="239">
        <v>0.12</v>
      </c>
      <c r="T195" s="240">
        <f>S195*H195</f>
        <v>43.199999999999996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41" t="s">
        <v>147</v>
      </c>
      <c r="AT195" s="241" t="s">
        <v>143</v>
      </c>
      <c r="AU195" s="241" t="s">
        <v>83</v>
      </c>
      <c r="AY195" s="13" t="s">
        <v>142</v>
      </c>
      <c r="BE195" s="137">
        <f>IF(N195="základní",J195,0)</f>
        <v>0</v>
      </c>
      <c r="BF195" s="137">
        <f>IF(N195="snížená",J195,0)</f>
        <v>0</v>
      </c>
      <c r="BG195" s="137">
        <f>IF(N195="zákl. přenesená",J195,0)</f>
        <v>0</v>
      </c>
      <c r="BH195" s="137">
        <f>IF(N195="sníž. přenesená",J195,0)</f>
        <v>0</v>
      </c>
      <c r="BI195" s="137">
        <f>IF(N195="nulová",J195,0)</f>
        <v>0</v>
      </c>
      <c r="BJ195" s="13" t="s">
        <v>83</v>
      </c>
      <c r="BK195" s="137">
        <f>ROUND(I195*H195,2)</f>
        <v>0</v>
      </c>
      <c r="BL195" s="13" t="s">
        <v>147</v>
      </c>
      <c r="BM195" s="241" t="s">
        <v>352</v>
      </c>
    </row>
    <row r="196" s="2" customFormat="1" ht="33" customHeight="1">
      <c r="A196" s="36"/>
      <c r="B196" s="37"/>
      <c r="C196" s="229" t="s">
        <v>353</v>
      </c>
      <c r="D196" s="229" t="s">
        <v>143</v>
      </c>
      <c r="E196" s="230" t="s">
        <v>298</v>
      </c>
      <c r="F196" s="231" t="s">
        <v>299</v>
      </c>
      <c r="G196" s="232" t="s">
        <v>195</v>
      </c>
      <c r="H196" s="233">
        <v>47.520000000000003</v>
      </c>
      <c r="I196" s="234"/>
      <c r="J196" s="235">
        <f>ROUND(I196*H196,2)</f>
        <v>0</v>
      </c>
      <c r="K196" s="236"/>
      <c r="L196" s="39"/>
      <c r="M196" s="237" t="s">
        <v>1</v>
      </c>
      <c r="N196" s="238" t="s">
        <v>40</v>
      </c>
      <c r="O196" s="89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41" t="s">
        <v>147</v>
      </c>
      <c r="AT196" s="241" t="s">
        <v>143</v>
      </c>
      <c r="AU196" s="241" t="s">
        <v>83</v>
      </c>
      <c r="AY196" s="13" t="s">
        <v>142</v>
      </c>
      <c r="BE196" s="137">
        <f>IF(N196="základní",J196,0)</f>
        <v>0</v>
      </c>
      <c r="BF196" s="137">
        <f>IF(N196="snížená",J196,0)</f>
        <v>0</v>
      </c>
      <c r="BG196" s="137">
        <f>IF(N196="zákl. přenesená",J196,0)</f>
        <v>0</v>
      </c>
      <c r="BH196" s="137">
        <f>IF(N196="sníž. přenesená",J196,0)</f>
        <v>0</v>
      </c>
      <c r="BI196" s="137">
        <f>IF(N196="nulová",J196,0)</f>
        <v>0</v>
      </c>
      <c r="BJ196" s="13" t="s">
        <v>83</v>
      </c>
      <c r="BK196" s="137">
        <f>ROUND(I196*H196,2)</f>
        <v>0</v>
      </c>
      <c r="BL196" s="13" t="s">
        <v>147</v>
      </c>
      <c r="BM196" s="241" t="s">
        <v>354</v>
      </c>
    </row>
    <row r="197" s="11" customFormat="1" ht="25.92" customHeight="1">
      <c r="A197" s="11"/>
      <c r="B197" s="215"/>
      <c r="C197" s="216"/>
      <c r="D197" s="217" t="s">
        <v>74</v>
      </c>
      <c r="E197" s="218" t="s">
        <v>355</v>
      </c>
      <c r="F197" s="218" t="s">
        <v>356</v>
      </c>
      <c r="G197" s="216"/>
      <c r="H197" s="216"/>
      <c r="I197" s="219"/>
      <c r="J197" s="220">
        <f>BK197</f>
        <v>0</v>
      </c>
      <c r="K197" s="216"/>
      <c r="L197" s="221"/>
      <c r="M197" s="222"/>
      <c r="N197" s="223"/>
      <c r="O197" s="223"/>
      <c r="P197" s="224">
        <f>SUM(P198:P233)</f>
        <v>0</v>
      </c>
      <c r="Q197" s="223"/>
      <c r="R197" s="224">
        <f>SUM(R198:R233)</f>
        <v>13.382124000000001</v>
      </c>
      <c r="S197" s="223"/>
      <c r="T197" s="225">
        <f>SUM(T198:T233)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26" t="s">
        <v>83</v>
      </c>
      <c r="AT197" s="227" t="s">
        <v>74</v>
      </c>
      <c r="AU197" s="227" t="s">
        <v>75</v>
      </c>
      <c r="AY197" s="226" t="s">
        <v>142</v>
      </c>
      <c r="BK197" s="228">
        <f>SUM(BK198:BK233)</f>
        <v>0</v>
      </c>
    </row>
    <row r="198" s="2" customFormat="1" ht="24.15" customHeight="1">
      <c r="A198" s="36"/>
      <c r="B198" s="37"/>
      <c r="C198" s="229" t="s">
        <v>357</v>
      </c>
      <c r="D198" s="229" t="s">
        <v>143</v>
      </c>
      <c r="E198" s="230" t="s">
        <v>304</v>
      </c>
      <c r="F198" s="231" t="s">
        <v>305</v>
      </c>
      <c r="G198" s="232" t="s">
        <v>146</v>
      </c>
      <c r="H198" s="233">
        <v>5.3460000000000001</v>
      </c>
      <c r="I198" s="234"/>
      <c r="J198" s="235">
        <f>ROUND(I198*H198,2)</f>
        <v>0</v>
      </c>
      <c r="K198" s="236"/>
      <c r="L198" s="39"/>
      <c r="M198" s="237" t="s">
        <v>1</v>
      </c>
      <c r="N198" s="238" t="s">
        <v>40</v>
      </c>
      <c r="O198" s="89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41" t="s">
        <v>147</v>
      </c>
      <c r="AT198" s="241" t="s">
        <v>143</v>
      </c>
      <c r="AU198" s="241" t="s">
        <v>83</v>
      </c>
      <c r="AY198" s="13" t="s">
        <v>142</v>
      </c>
      <c r="BE198" s="137">
        <f>IF(N198="základní",J198,0)</f>
        <v>0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3" t="s">
        <v>83</v>
      </c>
      <c r="BK198" s="137">
        <f>ROUND(I198*H198,2)</f>
        <v>0</v>
      </c>
      <c r="BL198" s="13" t="s">
        <v>147</v>
      </c>
      <c r="BM198" s="241" t="s">
        <v>358</v>
      </c>
    </row>
    <row r="199" s="2" customFormat="1" ht="21.75" customHeight="1">
      <c r="A199" s="36"/>
      <c r="B199" s="37"/>
      <c r="C199" s="229" t="s">
        <v>359</v>
      </c>
      <c r="D199" s="229" t="s">
        <v>143</v>
      </c>
      <c r="E199" s="230" t="s">
        <v>308</v>
      </c>
      <c r="F199" s="231" t="s">
        <v>309</v>
      </c>
      <c r="G199" s="232" t="s">
        <v>146</v>
      </c>
      <c r="H199" s="233">
        <v>5.3460000000000001</v>
      </c>
      <c r="I199" s="234"/>
      <c r="J199" s="235">
        <f>ROUND(I199*H199,2)</f>
        <v>0</v>
      </c>
      <c r="K199" s="236"/>
      <c r="L199" s="39"/>
      <c r="M199" s="237" t="s">
        <v>1</v>
      </c>
      <c r="N199" s="238" t="s">
        <v>40</v>
      </c>
      <c r="O199" s="89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41" t="s">
        <v>147</v>
      </c>
      <c r="AT199" s="241" t="s">
        <v>143</v>
      </c>
      <c r="AU199" s="241" t="s">
        <v>83</v>
      </c>
      <c r="AY199" s="13" t="s">
        <v>142</v>
      </c>
      <c r="BE199" s="137">
        <f>IF(N199="základní",J199,0)</f>
        <v>0</v>
      </c>
      <c r="BF199" s="137">
        <f>IF(N199="snížená",J199,0)</f>
        <v>0</v>
      </c>
      <c r="BG199" s="137">
        <f>IF(N199="zákl. přenesená",J199,0)</f>
        <v>0</v>
      </c>
      <c r="BH199" s="137">
        <f>IF(N199="sníž. přenesená",J199,0)</f>
        <v>0</v>
      </c>
      <c r="BI199" s="137">
        <f>IF(N199="nulová",J199,0)</f>
        <v>0</v>
      </c>
      <c r="BJ199" s="13" t="s">
        <v>83</v>
      </c>
      <c r="BK199" s="137">
        <f>ROUND(I199*H199,2)</f>
        <v>0</v>
      </c>
      <c r="BL199" s="13" t="s">
        <v>147</v>
      </c>
      <c r="BM199" s="241" t="s">
        <v>360</v>
      </c>
    </row>
    <row r="200" s="2" customFormat="1" ht="24.15" customHeight="1">
      <c r="A200" s="36"/>
      <c r="B200" s="37"/>
      <c r="C200" s="229" t="s">
        <v>361</v>
      </c>
      <c r="D200" s="229" t="s">
        <v>143</v>
      </c>
      <c r="E200" s="230" t="s">
        <v>294</v>
      </c>
      <c r="F200" s="231" t="s">
        <v>295</v>
      </c>
      <c r="G200" s="232" t="s">
        <v>195</v>
      </c>
      <c r="H200" s="233">
        <v>9.0879999999999992</v>
      </c>
      <c r="I200" s="234"/>
      <c r="J200" s="235">
        <f>ROUND(I200*H200,2)</f>
        <v>0</v>
      </c>
      <c r="K200" s="236"/>
      <c r="L200" s="39"/>
      <c r="M200" s="237" t="s">
        <v>1</v>
      </c>
      <c r="N200" s="238" t="s">
        <v>40</v>
      </c>
      <c r="O200" s="89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41" t="s">
        <v>147</v>
      </c>
      <c r="AT200" s="241" t="s">
        <v>143</v>
      </c>
      <c r="AU200" s="241" t="s">
        <v>83</v>
      </c>
      <c r="AY200" s="13" t="s">
        <v>142</v>
      </c>
      <c r="BE200" s="137">
        <f>IF(N200="základní",J200,0)</f>
        <v>0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3" t="s">
        <v>83</v>
      </c>
      <c r="BK200" s="137">
        <f>ROUND(I200*H200,2)</f>
        <v>0</v>
      </c>
      <c r="BL200" s="13" t="s">
        <v>147</v>
      </c>
      <c r="BM200" s="241" t="s">
        <v>362</v>
      </c>
    </row>
    <row r="201" s="2" customFormat="1" ht="16.5" customHeight="1">
      <c r="A201" s="36"/>
      <c r="B201" s="37"/>
      <c r="C201" s="242" t="s">
        <v>363</v>
      </c>
      <c r="D201" s="242" t="s">
        <v>149</v>
      </c>
      <c r="E201" s="243" t="s">
        <v>364</v>
      </c>
      <c r="F201" s="244" t="s">
        <v>365</v>
      </c>
      <c r="G201" s="245" t="s">
        <v>152</v>
      </c>
      <c r="H201" s="246">
        <v>6</v>
      </c>
      <c r="I201" s="247"/>
      <c r="J201" s="248">
        <f>ROUND(I201*H201,2)</f>
        <v>0</v>
      </c>
      <c r="K201" s="249"/>
      <c r="L201" s="250"/>
      <c r="M201" s="251" t="s">
        <v>1</v>
      </c>
      <c r="N201" s="252" t="s">
        <v>40</v>
      </c>
      <c r="O201" s="89"/>
      <c r="P201" s="239">
        <f>O201*H201</f>
        <v>0</v>
      </c>
      <c r="Q201" s="239">
        <v>0.002</v>
      </c>
      <c r="R201" s="239">
        <f>Q201*H201</f>
        <v>0.012</v>
      </c>
      <c r="S201" s="239">
        <v>0</v>
      </c>
      <c r="T201" s="24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41" t="s">
        <v>153</v>
      </c>
      <c r="AT201" s="241" t="s">
        <v>149</v>
      </c>
      <c r="AU201" s="241" t="s">
        <v>83</v>
      </c>
      <c r="AY201" s="13" t="s">
        <v>142</v>
      </c>
      <c r="BE201" s="137">
        <f>IF(N201="základní",J201,0)</f>
        <v>0</v>
      </c>
      <c r="BF201" s="137">
        <f>IF(N201="snížená",J201,0)</f>
        <v>0</v>
      </c>
      <c r="BG201" s="137">
        <f>IF(N201="zákl. přenesená",J201,0)</f>
        <v>0</v>
      </c>
      <c r="BH201" s="137">
        <f>IF(N201="sníž. přenesená",J201,0)</f>
        <v>0</v>
      </c>
      <c r="BI201" s="137">
        <f>IF(N201="nulová",J201,0)</f>
        <v>0</v>
      </c>
      <c r="BJ201" s="13" t="s">
        <v>83</v>
      </c>
      <c r="BK201" s="137">
        <f>ROUND(I201*H201,2)</f>
        <v>0</v>
      </c>
      <c r="BL201" s="13" t="s">
        <v>147</v>
      </c>
      <c r="BM201" s="241" t="s">
        <v>366</v>
      </c>
    </row>
    <row r="202" s="2" customFormat="1" ht="16.5" customHeight="1">
      <c r="A202" s="36"/>
      <c r="B202" s="37"/>
      <c r="C202" s="229" t="s">
        <v>367</v>
      </c>
      <c r="D202" s="229" t="s">
        <v>143</v>
      </c>
      <c r="E202" s="230" t="s">
        <v>368</v>
      </c>
      <c r="F202" s="231" t="s">
        <v>369</v>
      </c>
      <c r="G202" s="232" t="s">
        <v>152</v>
      </c>
      <c r="H202" s="233">
        <v>6</v>
      </c>
      <c r="I202" s="234"/>
      <c r="J202" s="235">
        <f>ROUND(I202*H202,2)</f>
        <v>0</v>
      </c>
      <c r="K202" s="236"/>
      <c r="L202" s="39"/>
      <c r="M202" s="237" t="s">
        <v>1</v>
      </c>
      <c r="N202" s="238" t="s">
        <v>40</v>
      </c>
      <c r="O202" s="89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41" t="s">
        <v>147</v>
      </c>
      <c r="AT202" s="241" t="s">
        <v>143</v>
      </c>
      <c r="AU202" s="241" t="s">
        <v>83</v>
      </c>
      <c r="AY202" s="13" t="s">
        <v>142</v>
      </c>
      <c r="BE202" s="137">
        <f>IF(N202="základní",J202,0)</f>
        <v>0</v>
      </c>
      <c r="BF202" s="137">
        <f>IF(N202="snížená",J202,0)</f>
        <v>0</v>
      </c>
      <c r="BG202" s="137">
        <f>IF(N202="zákl. přenesená",J202,0)</f>
        <v>0</v>
      </c>
      <c r="BH202" s="137">
        <f>IF(N202="sníž. přenesená",J202,0)</f>
        <v>0</v>
      </c>
      <c r="BI202" s="137">
        <f>IF(N202="nulová",J202,0)</f>
        <v>0</v>
      </c>
      <c r="BJ202" s="13" t="s">
        <v>83</v>
      </c>
      <c r="BK202" s="137">
        <f>ROUND(I202*H202,2)</f>
        <v>0</v>
      </c>
      <c r="BL202" s="13" t="s">
        <v>147</v>
      </c>
      <c r="BM202" s="241" t="s">
        <v>370</v>
      </c>
    </row>
    <row r="203" s="2" customFormat="1" ht="24.15" customHeight="1">
      <c r="A203" s="36"/>
      <c r="B203" s="37"/>
      <c r="C203" s="242" t="s">
        <v>371</v>
      </c>
      <c r="D203" s="242" t="s">
        <v>149</v>
      </c>
      <c r="E203" s="243" t="s">
        <v>372</v>
      </c>
      <c r="F203" s="244" t="s">
        <v>373</v>
      </c>
      <c r="G203" s="245" t="s">
        <v>158</v>
      </c>
      <c r="H203" s="246">
        <v>1.8</v>
      </c>
      <c r="I203" s="247"/>
      <c r="J203" s="248">
        <f>ROUND(I203*H203,2)</f>
        <v>0</v>
      </c>
      <c r="K203" s="249"/>
      <c r="L203" s="250"/>
      <c r="M203" s="251" t="s">
        <v>1</v>
      </c>
      <c r="N203" s="252" t="s">
        <v>40</v>
      </c>
      <c r="O203" s="89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41" t="s">
        <v>153</v>
      </c>
      <c r="AT203" s="241" t="s">
        <v>149</v>
      </c>
      <c r="AU203" s="241" t="s">
        <v>83</v>
      </c>
      <c r="AY203" s="13" t="s">
        <v>142</v>
      </c>
      <c r="BE203" s="137">
        <f>IF(N203="základní",J203,0)</f>
        <v>0</v>
      </c>
      <c r="BF203" s="137">
        <f>IF(N203="snížená",J203,0)</f>
        <v>0</v>
      </c>
      <c r="BG203" s="137">
        <f>IF(N203="zákl. přenesená",J203,0)</f>
        <v>0</v>
      </c>
      <c r="BH203" s="137">
        <f>IF(N203="sníž. přenesená",J203,0)</f>
        <v>0</v>
      </c>
      <c r="BI203" s="137">
        <f>IF(N203="nulová",J203,0)</f>
        <v>0</v>
      </c>
      <c r="BJ203" s="13" t="s">
        <v>83</v>
      </c>
      <c r="BK203" s="137">
        <f>ROUND(I203*H203,2)</f>
        <v>0</v>
      </c>
      <c r="BL203" s="13" t="s">
        <v>147</v>
      </c>
      <c r="BM203" s="241" t="s">
        <v>374</v>
      </c>
    </row>
    <row r="204" s="2" customFormat="1" ht="24.15" customHeight="1">
      <c r="A204" s="36"/>
      <c r="B204" s="37"/>
      <c r="C204" s="229" t="s">
        <v>375</v>
      </c>
      <c r="D204" s="229" t="s">
        <v>143</v>
      </c>
      <c r="E204" s="230" t="s">
        <v>376</v>
      </c>
      <c r="F204" s="231" t="s">
        <v>377</v>
      </c>
      <c r="G204" s="232" t="s">
        <v>158</v>
      </c>
      <c r="H204" s="233">
        <v>6</v>
      </c>
      <c r="I204" s="234"/>
      <c r="J204" s="235">
        <f>ROUND(I204*H204,2)</f>
        <v>0</v>
      </c>
      <c r="K204" s="236"/>
      <c r="L204" s="39"/>
      <c r="M204" s="237" t="s">
        <v>1</v>
      </c>
      <c r="N204" s="238" t="s">
        <v>40</v>
      </c>
      <c r="O204" s="89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41" t="s">
        <v>147</v>
      </c>
      <c r="AT204" s="241" t="s">
        <v>143</v>
      </c>
      <c r="AU204" s="241" t="s">
        <v>83</v>
      </c>
      <c r="AY204" s="13" t="s">
        <v>142</v>
      </c>
      <c r="BE204" s="137">
        <f>IF(N204="základní",J204,0)</f>
        <v>0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3" t="s">
        <v>83</v>
      </c>
      <c r="BK204" s="137">
        <f>ROUND(I204*H204,2)</f>
        <v>0</v>
      </c>
      <c r="BL204" s="13" t="s">
        <v>147</v>
      </c>
      <c r="BM204" s="241" t="s">
        <v>378</v>
      </c>
    </row>
    <row r="205" s="2" customFormat="1" ht="24.15" customHeight="1">
      <c r="A205" s="36"/>
      <c r="B205" s="37"/>
      <c r="C205" s="229" t="s">
        <v>379</v>
      </c>
      <c r="D205" s="229" t="s">
        <v>143</v>
      </c>
      <c r="E205" s="230" t="s">
        <v>380</v>
      </c>
      <c r="F205" s="231" t="s">
        <v>381</v>
      </c>
      <c r="G205" s="232" t="s">
        <v>162</v>
      </c>
      <c r="H205" s="233">
        <v>108</v>
      </c>
      <c r="I205" s="234"/>
      <c r="J205" s="235">
        <f>ROUND(I205*H205,2)</f>
        <v>0</v>
      </c>
      <c r="K205" s="236"/>
      <c r="L205" s="39"/>
      <c r="M205" s="237" t="s">
        <v>1</v>
      </c>
      <c r="N205" s="238" t="s">
        <v>40</v>
      </c>
      <c r="O205" s="89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41" t="s">
        <v>147</v>
      </c>
      <c r="AT205" s="241" t="s">
        <v>143</v>
      </c>
      <c r="AU205" s="241" t="s">
        <v>83</v>
      </c>
      <c r="AY205" s="13" t="s">
        <v>142</v>
      </c>
      <c r="BE205" s="137">
        <f>IF(N205="základní",J205,0)</f>
        <v>0</v>
      </c>
      <c r="BF205" s="137">
        <f>IF(N205="snížená",J205,0)</f>
        <v>0</v>
      </c>
      <c r="BG205" s="137">
        <f>IF(N205="zákl. přenesená",J205,0)</f>
        <v>0</v>
      </c>
      <c r="BH205" s="137">
        <f>IF(N205="sníž. přenesená",J205,0)</f>
        <v>0</v>
      </c>
      <c r="BI205" s="137">
        <f>IF(N205="nulová",J205,0)</f>
        <v>0</v>
      </c>
      <c r="BJ205" s="13" t="s">
        <v>83</v>
      </c>
      <c r="BK205" s="137">
        <f>ROUND(I205*H205,2)</f>
        <v>0</v>
      </c>
      <c r="BL205" s="13" t="s">
        <v>147</v>
      </c>
      <c r="BM205" s="241" t="s">
        <v>382</v>
      </c>
    </row>
    <row r="206" s="2" customFormat="1" ht="16.5" customHeight="1">
      <c r="A206" s="36"/>
      <c r="B206" s="37"/>
      <c r="C206" s="242" t="s">
        <v>383</v>
      </c>
      <c r="D206" s="242" t="s">
        <v>149</v>
      </c>
      <c r="E206" s="243" t="s">
        <v>384</v>
      </c>
      <c r="F206" s="244" t="s">
        <v>385</v>
      </c>
      <c r="G206" s="245" t="s">
        <v>152</v>
      </c>
      <c r="H206" s="246">
        <v>6</v>
      </c>
      <c r="I206" s="247"/>
      <c r="J206" s="248">
        <f>ROUND(I206*H206,2)</f>
        <v>0</v>
      </c>
      <c r="K206" s="249"/>
      <c r="L206" s="250"/>
      <c r="M206" s="251" t="s">
        <v>1</v>
      </c>
      <c r="N206" s="252" t="s">
        <v>40</v>
      </c>
      <c r="O206" s="89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41" t="s">
        <v>153</v>
      </c>
      <c r="AT206" s="241" t="s">
        <v>149</v>
      </c>
      <c r="AU206" s="241" t="s">
        <v>83</v>
      </c>
      <c r="AY206" s="13" t="s">
        <v>142</v>
      </c>
      <c r="BE206" s="137">
        <f>IF(N206="základní",J206,0)</f>
        <v>0</v>
      </c>
      <c r="BF206" s="137">
        <f>IF(N206="snížená",J206,0)</f>
        <v>0</v>
      </c>
      <c r="BG206" s="137">
        <f>IF(N206="zákl. přenesená",J206,0)</f>
        <v>0</v>
      </c>
      <c r="BH206" s="137">
        <f>IF(N206="sníž. přenesená",J206,0)</f>
        <v>0</v>
      </c>
      <c r="BI206" s="137">
        <f>IF(N206="nulová",J206,0)</f>
        <v>0</v>
      </c>
      <c r="BJ206" s="13" t="s">
        <v>83</v>
      </c>
      <c r="BK206" s="137">
        <f>ROUND(I206*H206,2)</f>
        <v>0</v>
      </c>
      <c r="BL206" s="13" t="s">
        <v>147</v>
      </c>
      <c r="BM206" s="241" t="s">
        <v>386</v>
      </c>
    </row>
    <row r="207" s="2" customFormat="1" ht="16.5" customHeight="1">
      <c r="A207" s="36"/>
      <c r="B207" s="37"/>
      <c r="C207" s="242" t="s">
        <v>387</v>
      </c>
      <c r="D207" s="242" t="s">
        <v>149</v>
      </c>
      <c r="E207" s="243" t="s">
        <v>388</v>
      </c>
      <c r="F207" s="244" t="s">
        <v>389</v>
      </c>
      <c r="G207" s="245" t="s">
        <v>152</v>
      </c>
      <c r="H207" s="246">
        <v>6</v>
      </c>
      <c r="I207" s="247"/>
      <c r="J207" s="248">
        <f>ROUND(I207*H207,2)</f>
        <v>0</v>
      </c>
      <c r="K207" s="249"/>
      <c r="L207" s="250"/>
      <c r="M207" s="251" t="s">
        <v>1</v>
      </c>
      <c r="N207" s="252" t="s">
        <v>40</v>
      </c>
      <c r="O207" s="89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41" t="s">
        <v>153</v>
      </c>
      <c r="AT207" s="241" t="s">
        <v>149</v>
      </c>
      <c r="AU207" s="241" t="s">
        <v>83</v>
      </c>
      <c r="AY207" s="13" t="s">
        <v>142</v>
      </c>
      <c r="BE207" s="137">
        <f>IF(N207="základní",J207,0)</f>
        <v>0</v>
      </c>
      <c r="BF207" s="137">
        <f>IF(N207="snížená",J207,0)</f>
        <v>0</v>
      </c>
      <c r="BG207" s="137">
        <f>IF(N207="zákl. přenesená",J207,0)</f>
        <v>0</v>
      </c>
      <c r="BH207" s="137">
        <f>IF(N207="sníž. přenesená",J207,0)</f>
        <v>0</v>
      </c>
      <c r="BI207" s="137">
        <f>IF(N207="nulová",J207,0)</f>
        <v>0</v>
      </c>
      <c r="BJ207" s="13" t="s">
        <v>83</v>
      </c>
      <c r="BK207" s="137">
        <f>ROUND(I207*H207,2)</f>
        <v>0</v>
      </c>
      <c r="BL207" s="13" t="s">
        <v>147</v>
      </c>
      <c r="BM207" s="241" t="s">
        <v>390</v>
      </c>
    </row>
    <row r="208" s="2" customFormat="1" ht="21.75" customHeight="1">
      <c r="A208" s="36"/>
      <c r="B208" s="37"/>
      <c r="C208" s="242" t="s">
        <v>391</v>
      </c>
      <c r="D208" s="242" t="s">
        <v>149</v>
      </c>
      <c r="E208" s="243" t="s">
        <v>392</v>
      </c>
      <c r="F208" s="244" t="s">
        <v>393</v>
      </c>
      <c r="G208" s="245" t="s">
        <v>152</v>
      </c>
      <c r="H208" s="246">
        <v>6</v>
      </c>
      <c r="I208" s="247"/>
      <c r="J208" s="248">
        <f>ROUND(I208*H208,2)</f>
        <v>0</v>
      </c>
      <c r="K208" s="249"/>
      <c r="L208" s="250"/>
      <c r="M208" s="251" t="s">
        <v>1</v>
      </c>
      <c r="N208" s="252" t="s">
        <v>40</v>
      </c>
      <c r="O208" s="89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41" t="s">
        <v>153</v>
      </c>
      <c r="AT208" s="241" t="s">
        <v>149</v>
      </c>
      <c r="AU208" s="241" t="s">
        <v>83</v>
      </c>
      <c r="AY208" s="13" t="s">
        <v>142</v>
      </c>
      <c r="BE208" s="137">
        <f>IF(N208="základní",J208,0)</f>
        <v>0</v>
      </c>
      <c r="BF208" s="137">
        <f>IF(N208="snížená",J208,0)</f>
        <v>0</v>
      </c>
      <c r="BG208" s="137">
        <f>IF(N208="zákl. přenesená",J208,0)</f>
        <v>0</v>
      </c>
      <c r="BH208" s="137">
        <f>IF(N208="sníž. přenesená",J208,0)</f>
        <v>0</v>
      </c>
      <c r="BI208" s="137">
        <f>IF(N208="nulová",J208,0)</f>
        <v>0</v>
      </c>
      <c r="BJ208" s="13" t="s">
        <v>83</v>
      </c>
      <c r="BK208" s="137">
        <f>ROUND(I208*H208,2)</f>
        <v>0</v>
      </c>
      <c r="BL208" s="13" t="s">
        <v>147</v>
      </c>
      <c r="BM208" s="241" t="s">
        <v>394</v>
      </c>
    </row>
    <row r="209" s="2" customFormat="1" ht="21.75" customHeight="1">
      <c r="A209" s="36"/>
      <c r="B209" s="37"/>
      <c r="C209" s="242" t="s">
        <v>395</v>
      </c>
      <c r="D209" s="242" t="s">
        <v>149</v>
      </c>
      <c r="E209" s="243" t="s">
        <v>396</v>
      </c>
      <c r="F209" s="244" t="s">
        <v>397</v>
      </c>
      <c r="G209" s="245" t="s">
        <v>158</v>
      </c>
      <c r="H209" s="246">
        <v>6</v>
      </c>
      <c r="I209" s="247"/>
      <c r="J209" s="248">
        <f>ROUND(I209*H209,2)</f>
        <v>0</v>
      </c>
      <c r="K209" s="249"/>
      <c r="L209" s="250"/>
      <c r="M209" s="251" t="s">
        <v>1</v>
      </c>
      <c r="N209" s="252" t="s">
        <v>40</v>
      </c>
      <c r="O209" s="89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41" t="s">
        <v>153</v>
      </c>
      <c r="AT209" s="241" t="s">
        <v>149</v>
      </c>
      <c r="AU209" s="241" t="s">
        <v>83</v>
      </c>
      <c r="AY209" s="13" t="s">
        <v>142</v>
      </c>
      <c r="BE209" s="137">
        <f>IF(N209="základní",J209,0)</f>
        <v>0</v>
      </c>
      <c r="BF209" s="137">
        <f>IF(N209="snížená",J209,0)</f>
        <v>0</v>
      </c>
      <c r="BG209" s="137">
        <f>IF(N209="zákl. přenesená",J209,0)</f>
        <v>0</v>
      </c>
      <c r="BH209" s="137">
        <f>IF(N209="sníž. přenesená",J209,0)</f>
        <v>0</v>
      </c>
      <c r="BI209" s="137">
        <f>IF(N209="nulová",J209,0)</f>
        <v>0</v>
      </c>
      <c r="BJ209" s="13" t="s">
        <v>83</v>
      </c>
      <c r="BK209" s="137">
        <f>ROUND(I209*H209,2)</f>
        <v>0</v>
      </c>
      <c r="BL209" s="13" t="s">
        <v>147</v>
      </c>
      <c r="BM209" s="241" t="s">
        <v>398</v>
      </c>
    </row>
    <row r="210" s="2" customFormat="1" ht="24.15" customHeight="1">
      <c r="A210" s="36"/>
      <c r="B210" s="37"/>
      <c r="C210" s="229" t="s">
        <v>399</v>
      </c>
      <c r="D210" s="229" t="s">
        <v>143</v>
      </c>
      <c r="E210" s="230" t="s">
        <v>400</v>
      </c>
      <c r="F210" s="231" t="s">
        <v>401</v>
      </c>
      <c r="G210" s="232" t="s">
        <v>152</v>
      </c>
      <c r="H210" s="233">
        <v>6</v>
      </c>
      <c r="I210" s="234"/>
      <c r="J210" s="235">
        <f>ROUND(I210*H210,2)</f>
        <v>0</v>
      </c>
      <c r="K210" s="236"/>
      <c r="L210" s="39"/>
      <c r="M210" s="237" t="s">
        <v>1</v>
      </c>
      <c r="N210" s="238" t="s">
        <v>40</v>
      </c>
      <c r="O210" s="89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41" t="s">
        <v>147</v>
      </c>
      <c r="AT210" s="241" t="s">
        <v>143</v>
      </c>
      <c r="AU210" s="241" t="s">
        <v>83</v>
      </c>
      <c r="AY210" s="13" t="s">
        <v>142</v>
      </c>
      <c r="BE210" s="137">
        <f>IF(N210="základní",J210,0)</f>
        <v>0</v>
      </c>
      <c r="BF210" s="137">
        <f>IF(N210="snížená",J210,0)</f>
        <v>0</v>
      </c>
      <c r="BG210" s="137">
        <f>IF(N210="zákl. přenesená",J210,0)</f>
        <v>0</v>
      </c>
      <c r="BH210" s="137">
        <f>IF(N210="sníž. přenesená",J210,0)</f>
        <v>0</v>
      </c>
      <c r="BI210" s="137">
        <f>IF(N210="nulová",J210,0)</f>
        <v>0</v>
      </c>
      <c r="BJ210" s="13" t="s">
        <v>83</v>
      </c>
      <c r="BK210" s="137">
        <f>ROUND(I210*H210,2)</f>
        <v>0</v>
      </c>
      <c r="BL210" s="13" t="s">
        <v>147</v>
      </c>
      <c r="BM210" s="241" t="s">
        <v>402</v>
      </c>
    </row>
    <row r="211" s="2" customFormat="1" ht="16.5" customHeight="1">
      <c r="A211" s="36"/>
      <c r="B211" s="37"/>
      <c r="C211" s="242" t="s">
        <v>403</v>
      </c>
      <c r="D211" s="242" t="s">
        <v>149</v>
      </c>
      <c r="E211" s="243" t="s">
        <v>404</v>
      </c>
      <c r="F211" s="244" t="s">
        <v>405</v>
      </c>
      <c r="G211" s="245" t="s">
        <v>146</v>
      </c>
      <c r="H211" s="246">
        <v>5.3460000000000001</v>
      </c>
      <c r="I211" s="247"/>
      <c r="J211" s="248">
        <f>ROUND(I211*H211,2)</f>
        <v>0</v>
      </c>
      <c r="K211" s="249"/>
      <c r="L211" s="250"/>
      <c r="M211" s="251" t="s">
        <v>1</v>
      </c>
      <c r="N211" s="252" t="s">
        <v>40</v>
      </c>
      <c r="O211" s="89"/>
      <c r="P211" s="239">
        <f>O211*H211</f>
        <v>0</v>
      </c>
      <c r="Q211" s="239">
        <v>2.234</v>
      </c>
      <c r="R211" s="239">
        <f>Q211*H211</f>
        <v>11.942964</v>
      </c>
      <c r="S211" s="239">
        <v>0</v>
      </c>
      <c r="T211" s="24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41" t="s">
        <v>153</v>
      </c>
      <c r="AT211" s="241" t="s">
        <v>149</v>
      </c>
      <c r="AU211" s="241" t="s">
        <v>83</v>
      </c>
      <c r="AY211" s="13" t="s">
        <v>142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3" t="s">
        <v>83</v>
      </c>
      <c r="BK211" s="137">
        <f>ROUND(I211*H211,2)</f>
        <v>0</v>
      </c>
      <c r="BL211" s="13" t="s">
        <v>147</v>
      </c>
      <c r="BM211" s="241" t="s">
        <v>406</v>
      </c>
    </row>
    <row r="212" s="2" customFormat="1" ht="16.5" customHeight="1">
      <c r="A212" s="36"/>
      <c r="B212" s="37"/>
      <c r="C212" s="242" t="s">
        <v>407</v>
      </c>
      <c r="D212" s="242" t="s">
        <v>149</v>
      </c>
      <c r="E212" s="243" t="s">
        <v>408</v>
      </c>
      <c r="F212" s="244" t="s">
        <v>409</v>
      </c>
      <c r="G212" s="245" t="s">
        <v>195</v>
      </c>
      <c r="H212" s="246">
        <v>1.212</v>
      </c>
      <c r="I212" s="247"/>
      <c r="J212" s="248">
        <f>ROUND(I212*H212,2)</f>
        <v>0</v>
      </c>
      <c r="K212" s="249"/>
      <c r="L212" s="250"/>
      <c r="M212" s="251" t="s">
        <v>1</v>
      </c>
      <c r="N212" s="252" t="s">
        <v>40</v>
      </c>
      <c r="O212" s="89"/>
      <c r="P212" s="239">
        <f>O212*H212</f>
        <v>0</v>
      </c>
      <c r="Q212" s="239">
        <v>1</v>
      </c>
      <c r="R212" s="239">
        <f>Q212*H212</f>
        <v>1.212</v>
      </c>
      <c r="S212" s="239">
        <v>0</v>
      </c>
      <c r="T212" s="24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41" t="s">
        <v>153</v>
      </c>
      <c r="AT212" s="241" t="s">
        <v>149</v>
      </c>
      <c r="AU212" s="241" t="s">
        <v>83</v>
      </c>
      <c r="AY212" s="13" t="s">
        <v>142</v>
      </c>
      <c r="BE212" s="137">
        <f>IF(N212="základní",J212,0)</f>
        <v>0</v>
      </c>
      <c r="BF212" s="137">
        <f>IF(N212="snížená",J212,0)</f>
        <v>0</v>
      </c>
      <c r="BG212" s="137">
        <f>IF(N212="zákl. přenesená",J212,0)</f>
        <v>0</v>
      </c>
      <c r="BH212" s="137">
        <f>IF(N212="sníž. přenesená",J212,0)</f>
        <v>0</v>
      </c>
      <c r="BI212" s="137">
        <f>IF(N212="nulová",J212,0)</f>
        <v>0</v>
      </c>
      <c r="BJ212" s="13" t="s">
        <v>83</v>
      </c>
      <c r="BK212" s="137">
        <f>ROUND(I212*H212,2)</f>
        <v>0</v>
      </c>
      <c r="BL212" s="13" t="s">
        <v>147</v>
      </c>
      <c r="BM212" s="241" t="s">
        <v>410</v>
      </c>
    </row>
    <row r="213" s="2" customFormat="1" ht="16.5" customHeight="1">
      <c r="A213" s="36"/>
      <c r="B213" s="37"/>
      <c r="C213" s="242" t="s">
        <v>411</v>
      </c>
      <c r="D213" s="242" t="s">
        <v>149</v>
      </c>
      <c r="E213" s="243" t="s">
        <v>412</v>
      </c>
      <c r="F213" s="244" t="s">
        <v>413</v>
      </c>
      <c r="G213" s="245" t="s">
        <v>171</v>
      </c>
      <c r="H213" s="246">
        <v>0.54000000000000004</v>
      </c>
      <c r="I213" s="247"/>
      <c r="J213" s="248">
        <f>ROUND(I213*H213,2)</f>
        <v>0</v>
      </c>
      <c r="K213" s="249"/>
      <c r="L213" s="250"/>
      <c r="M213" s="251" t="s">
        <v>1</v>
      </c>
      <c r="N213" s="252" t="s">
        <v>40</v>
      </c>
      <c r="O213" s="89"/>
      <c r="P213" s="239">
        <f>O213*H213</f>
        <v>0</v>
      </c>
      <c r="Q213" s="239">
        <v>0.070000000000000007</v>
      </c>
      <c r="R213" s="239">
        <f>Q213*H213</f>
        <v>0.037800000000000007</v>
      </c>
      <c r="S213" s="239">
        <v>0</v>
      </c>
      <c r="T213" s="24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41" t="s">
        <v>153</v>
      </c>
      <c r="AT213" s="241" t="s">
        <v>149</v>
      </c>
      <c r="AU213" s="241" t="s">
        <v>83</v>
      </c>
      <c r="AY213" s="13" t="s">
        <v>142</v>
      </c>
      <c r="BE213" s="137">
        <f>IF(N213="základní",J213,0)</f>
        <v>0</v>
      </c>
      <c r="BF213" s="137">
        <f>IF(N213="snížená",J213,0)</f>
        <v>0</v>
      </c>
      <c r="BG213" s="137">
        <f>IF(N213="zákl. přenesená",J213,0)</f>
        <v>0</v>
      </c>
      <c r="BH213" s="137">
        <f>IF(N213="sníž. přenesená",J213,0)</f>
        <v>0</v>
      </c>
      <c r="BI213" s="137">
        <f>IF(N213="nulová",J213,0)</f>
        <v>0</v>
      </c>
      <c r="BJ213" s="13" t="s">
        <v>83</v>
      </c>
      <c r="BK213" s="137">
        <f>ROUND(I213*H213,2)</f>
        <v>0</v>
      </c>
      <c r="BL213" s="13" t="s">
        <v>147</v>
      </c>
      <c r="BM213" s="241" t="s">
        <v>414</v>
      </c>
    </row>
    <row r="214" s="2" customFormat="1" ht="24.15" customHeight="1">
      <c r="A214" s="36"/>
      <c r="B214" s="37"/>
      <c r="C214" s="229" t="s">
        <v>415</v>
      </c>
      <c r="D214" s="229" t="s">
        <v>143</v>
      </c>
      <c r="E214" s="230" t="s">
        <v>416</v>
      </c>
      <c r="F214" s="231" t="s">
        <v>417</v>
      </c>
      <c r="G214" s="232" t="s">
        <v>152</v>
      </c>
      <c r="H214" s="233">
        <v>44</v>
      </c>
      <c r="I214" s="234"/>
      <c r="J214" s="235">
        <f>ROUND(I214*H214,2)</f>
        <v>0</v>
      </c>
      <c r="K214" s="236"/>
      <c r="L214" s="39"/>
      <c r="M214" s="237" t="s">
        <v>1</v>
      </c>
      <c r="N214" s="238" t="s">
        <v>40</v>
      </c>
      <c r="O214" s="89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41" t="s">
        <v>147</v>
      </c>
      <c r="AT214" s="241" t="s">
        <v>143</v>
      </c>
      <c r="AU214" s="241" t="s">
        <v>83</v>
      </c>
      <c r="AY214" s="13" t="s">
        <v>142</v>
      </c>
      <c r="BE214" s="137">
        <f>IF(N214="základní",J214,0)</f>
        <v>0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3" t="s">
        <v>83</v>
      </c>
      <c r="BK214" s="137">
        <f>ROUND(I214*H214,2)</f>
        <v>0</v>
      </c>
      <c r="BL214" s="13" t="s">
        <v>147</v>
      </c>
      <c r="BM214" s="241" t="s">
        <v>418</v>
      </c>
    </row>
    <row r="215" s="2" customFormat="1" ht="33" customHeight="1">
      <c r="A215" s="36"/>
      <c r="B215" s="37"/>
      <c r="C215" s="229" t="s">
        <v>419</v>
      </c>
      <c r="D215" s="229" t="s">
        <v>143</v>
      </c>
      <c r="E215" s="230" t="s">
        <v>420</v>
      </c>
      <c r="F215" s="231" t="s">
        <v>421</v>
      </c>
      <c r="G215" s="232" t="s">
        <v>158</v>
      </c>
      <c r="H215" s="233">
        <v>26</v>
      </c>
      <c r="I215" s="234"/>
      <c r="J215" s="235">
        <f>ROUND(I215*H215,2)</f>
        <v>0</v>
      </c>
      <c r="K215" s="236"/>
      <c r="L215" s="39"/>
      <c r="M215" s="237" t="s">
        <v>1</v>
      </c>
      <c r="N215" s="238" t="s">
        <v>40</v>
      </c>
      <c r="O215" s="89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41" t="s">
        <v>147</v>
      </c>
      <c r="AT215" s="241" t="s">
        <v>143</v>
      </c>
      <c r="AU215" s="241" t="s">
        <v>83</v>
      </c>
      <c r="AY215" s="13" t="s">
        <v>142</v>
      </c>
      <c r="BE215" s="137">
        <f>IF(N215="základní",J215,0)</f>
        <v>0</v>
      </c>
      <c r="BF215" s="137">
        <f>IF(N215="snížená",J215,0)</f>
        <v>0</v>
      </c>
      <c r="BG215" s="137">
        <f>IF(N215="zákl. přenesená",J215,0)</f>
        <v>0</v>
      </c>
      <c r="BH215" s="137">
        <f>IF(N215="sníž. přenesená",J215,0)</f>
        <v>0</v>
      </c>
      <c r="BI215" s="137">
        <f>IF(N215="nulová",J215,0)</f>
        <v>0</v>
      </c>
      <c r="BJ215" s="13" t="s">
        <v>83</v>
      </c>
      <c r="BK215" s="137">
        <f>ROUND(I215*H215,2)</f>
        <v>0</v>
      </c>
      <c r="BL215" s="13" t="s">
        <v>147</v>
      </c>
      <c r="BM215" s="241" t="s">
        <v>422</v>
      </c>
    </row>
    <row r="216" s="2" customFormat="1" ht="16.5" customHeight="1">
      <c r="A216" s="36"/>
      <c r="B216" s="37"/>
      <c r="C216" s="242" t="s">
        <v>423</v>
      </c>
      <c r="D216" s="242" t="s">
        <v>149</v>
      </c>
      <c r="E216" s="243" t="s">
        <v>269</v>
      </c>
      <c r="F216" s="244" t="s">
        <v>270</v>
      </c>
      <c r="G216" s="245" t="s">
        <v>271</v>
      </c>
      <c r="H216" s="246">
        <v>0.025999999999999999</v>
      </c>
      <c r="I216" s="247"/>
      <c r="J216" s="248">
        <f>ROUND(I216*H216,2)</f>
        <v>0</v>
      </c>
      <c r="K216" s="249"/>
      <c r="L216" s="250"/>
      <c r="M216" s="251" t="s">
        <v>1</v>
      </c>
      <c r="N216" s="252" t="s">
        <v>40</v>
      </c>
      <c r="O216" s="89"/>
      <c r="P216" s="239">
        <f>O216*H216</f>
        <v>0</v>
      </c>
      <c r="Q216" s="239">
        <v>0.90000000000000002</v>
      </c>
      <c r="R216" s="239">
        <f>Q216*H216</f>
        <v>0.023400000000000001</v>
      </c>
      <c r="S216" s="239">
        <v>0</v>
      </c>
      <c r="T216" s="24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41" t="s">
        <v>153</v>
      </c>
      <c r="AT216" s="241" t="s">
        <v>149</v>
      </c>
      <c r="AU216" s="241" t="s">
        <v>83</v>
      </c>
      <c r="AY216" s="13" t="s">
        <v>142</v>
      </c>
      <c r="BE216" s="137">
        <f>IF(N216="základní",J216,0)</f>
        <v>0</v>
      </c>
      <c r="BF216" s="137">
        <f>IF(N216="snížená",J216,0)</f>
        <v>0</v>
      </c>
      <c r="BG216" s="137">
        <f>IF(N216="zákl. přenesená",J216,0)</f>
        <v>0</v>
      </c>
      <c r="BH216" s="137">
        <f>IF(N216="sníž. přenesená",J216,0)</f>
        <v>0</v>
      </c>
      <c r="BI216" s="137">
        <f>IF(N216="nulová",J216,0)</f>
        <v>0</v>
      </c>
      <c r="BJ216" s="13" t="s">
        <v>83</v>
      </c>
      <c r="BK216" s="137">
        <f>ROUND(I216*H216,2)</f>
        <v>0</v>
      </c>
      <c r="BL216" s="13" t="s">
        <v>147</v>
      </c>
      <c r="BM216" s="241" t="s">
        <v>424</v>
      </c>
    </row>
    <row r="217" s="2" customFormat="1" ht="24.15" customHeight="1">
      <c r="A217" s="36"/>
      <c r="B217" s="37"/>
      <c r="C217" s="229" t="s">
        <v>425</v>
      </c>
      <c r="D217" s="229" t="s">
        <v>143</v>
      </c>
      <c r="E217" s="230" t="s">
        <v>426</v>
      </c>
      <c r="F217" s="231" t="s">
        <v>427</v>
      </c>
      <c r="G217" s="232" t="s">
        <v>152</v>
      </c>
      <c r="H217" s="233">
        <v>60</v>
      </c>
      <c r="I217" s="234"/>
      <c r="J217" s="235">
        <f>ROUND(I217*H217,2)</f>
        <v>0</v>
      </c>
      <c r="K217" s="236"/>
      <c r="L217" s="39"/>
      <c r="M217" s="237" t="s">
        <v>1</v>
      </c>
      <c r="N217" s="238" t="s">
        <v>40</v>
      </c>
      <c r="O217" s="89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41" t="s">
        <v>147</v>
      </c>
      <c r="AT217" s="241" t="s">
        <v>143</v>
      </c>
      <c r="AU217" s="241" t="s">
        <v>83</v>
      </c>
      <c r="AY217" s="13" t="s">
        <v>142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3" t="s">
        <v>83</v>
      </c>
      <c r="BK217" s="137">
        <f>ROUND(I217*H217,2)</f>
        <v>0</v>
      </c>
      <c r="BL217" s="13" t="s">
        <v>147</v>
      </c>
      <c r="BM217" s="241" t="s">
        <v>428</v>
      </c>
    </row>
    <row r="218" s="2" customFormat="1" ht="16.5" customHeight="1">
      <c r="A218" s="36"/>
      <c r="B218" s="37"/>
      <c r="C218" s="242" t="s">
        <v>429</v>
      </c>
      <c r="D218" s="242" t="s">
        <v>149</v>
      </c>
      <c r="E218" s="243" t="s">
        <v>430</v>
      </c>
      <c r="F218" s="244" t="s">
        <v>431</v>
      </c>
      <c r="G218" s="245" t="s">
        <v>271</v>
      </c>
      <c r="H218" s="246">
        <v>0.059999999999999998</v>
      </c>
      <c r="I218" s="247"/>
      <c r="J218" s="248">
        <f>ROUND(I218*H218,2)</f>
        <v>0</v>
      </c>
      <c r="K218" s="249"/>
      <c r="L218" s="250"/>
      <c r="M218" s="251" t="s">
        <v>1</v>
      </c>
      <c r="N218" s="252" t="s">
        <v>40</v>
      </c>
      <c r="O218" s="89"/>
      <c r="P218" s="239">
        <f>O218*H218</f>
        <v>0</v>
      </c>
      <c r="Q218" s="239">
        <v>0.16</v>
      </c>
      <c r="R218" s="239">
        <f>Q218*H218</f>
        <v>0.0095999999999999992</v>
      </c>
      <c r="S218" s="239">
        <v>0</v>
      </c>
      <c r="T218" s="24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41" t="s">
        <v>153</v>
      </c>
      <c r="AT218" s="241" t="s">
        <v>149</v>
      </c>
      <c r="AU218" s="241" t="s">
        <v>83</v>
      </c>
      <c r="AY218" s="13" t="s">
        <v>142</v>
      </c>
      <c r="BE218" s="137">
        <f>IF(N218="základní",J218,0)</f>
        <v>0</v>
      </c>
      <c r="BF218" s="137">
        <f>IF(N218="snížená",J218,0)</f>
        <v>0</v>
      </c>
      <c r="BG218" s="137">
        <f>IF(N218="zákl. přenesená",J218,0)</f>
        <v>0</v>
      </c>
      <c r="BH218" s="137">
        <f>IF(N218="sníž. přenesená",J218,0)</f>
        <v>0</v>
      </c>
      <c r="BI218" s="137">
        <f>IF(N218="nulová",J218,0)</f>
        <v>0</v>
      </c>
      <c r="BJ218" s="13" t="s">
        <v>83</v>
      </c>
      <c r="BK218" s="137">
        <f>ROUND(I218*H218,2)</f>
        <v>0</v>
      </c>
      <c r="BL218" s="13" t="s">
        <v>147</v>
      </c>
      <c r="BM218" s="241" t="s">
        <v>432</v>
      </c>
    </row>
    <row r="219" s="2" customFormat="1" ht="33" customHeight="1">
      <c r="A219" s="36"/>
      <c r="B219" s="37"/>
      <c r="C219" s="229" t="s">
        <v>433</v>
      </c>
      <c r="D219" s="229" t="s">
        <v>143</v>
      </c>
      <c r="E219" s="230" t="s">
        <v>434</v>
      </c>
      <c r="F219" s="231" t="s">
        <v>435</v>
      </c>
      <c r="G219" s="232" t="s">
        <v>158</v>
      </c>
      <c r="H219" s="233">
        <v>60</v>
      </c>
      <c r="I219" s="234"/>
      <c r="J219" s="235">
        <f>ROUND(I219*H219,2)</f>
        <v>0</v>
      </c>
      <c r="K219" s="236"/>
      <c r="L219" s="39"/>
      <c r="M219" s="237" t="s">
        <v>1</v>
      </c>
      <c r="N219" s="238" t="s">
        <v>40</v>
      </c>
      <c r="O219" s="89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41" t="s">
        <v>147</v>
      </c>
      <c r="AT219" s="241" t="s">
        <v>143</v>
      </c>
      <c r="AU219" s="241" t="s">
        <v>83</v>
      </c>
      <c r="AY219" s="13" t="s">
        <v>142</v>
      </c>
      <c r="BE219" s="137">
        <f>IF(N219="základní",J219,0)</f>
        <v>0</v>
      </c>
      <c r="BF219" s="137">
        <f>IF(N219="snížená",J219,0)</f>
        <v>0</v>
      </c>
      <c r="BG219" s="137">
        <f>IF(N219="zákl. přenesená",J219,0)</f>
        <v>0</v>
      </c>
      <c r="BH219" s="137">
        <f>IF(N219="sníž. přenesená",J219,0)</f>
        <v>0</v>
      </c>
      <c r="BI219" s="137">
        <f>IF(N219="nulová",J219,0)</f>
        <v>0</v>
      </c>
      <c r="BJ219" s="13" t="s">
        <v>83</v>
      </c>
      <c r="BK219" s="137">
        <f>ROUND(I219*H219,2)</f>
        <v>0</v>
      </c>
      <c r="BL219" s="13" t="s">
        <v>147</v>
      </c>
      <c r="BM219" s="241" t="s">
        <v>436</v>
      </c>
    </row>
    <row r="220" s="2" customFormat="1" ht="16.5" customHeight="1">
      <c r="A220" s="36"/>
      <c r="B220" s="37"/>
      <c r="C220" s="242" t="s">
        <v>437</v>
      </c>
      <c r="D220" s="242" t="s">
        <v>149</v>
      </c>
      <c r="E220" s="243" t="s">
        <v>438</v>
      </c>
      <c r="F220" s="244" t="s">
        <v>439</v>
      </c>
      <c r="G220" s="245" t="s">
        <v>152</v>
      </c>
      <c r="H220" s="246">
        <v>6</v>
      </c>
      <c r="I220" s="247"/>
      <c r="J220" s="248">
        <f>ROUND(I220*H220,2)</f>
        <v>0</v>
      </c>
      <c r="K220" s="249"/>
      <c r="L220" s="250"/>
      <c r="M220" s="251" t="s">
        <v>1</v>
      </c>
      <c r="N220" s="252" t="s">
        <v>40</v>
      </c>
      <c r="O220" s="89"/>
      <c r="P220" s="239">
        <f>O220*H220</f>
        <v>0</v>
      </c>
      <c r="Q220" s="239">
        <v>0.00044000000000000002</v>
      </c>
      <c r="R220" s="239">
        <f>Q220*H220</f>
        <v>0.00264</v>
      </c>
      <c r="S220" s="239">
        <v>0</v>
      </c>
      <c r="T220" s="240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41" t="s">
        <v>153</v>
      </c>
      <c r="AT220" s="241" t="s">
        <v>149</v>
      </c>
      <c r="AU220" s="241" t="s">
        <v>83</v>
      </c>
      <c r="AY220" s="13" t="s">
        <v>142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3" t="s">
        <v>83</v>
      </c>
      <c r="BK220" s="137">
        <f>ROUND(I220*H220,2)</f>
        <v>0</v>
      </c>
      <c r="BL220" s="13" t="s">
        <v>147</v>
      </c>
      <c r="BM220" s="241" t="s">
        <v>440</v>
      </c>
    </row>
    <row r="221" s="2" customFormat="1" ht="24.15" customHeight="1">
      <c r="A221" s="36"/>
      <c r="B221" s="37"/>
      <c r="C221" s="229" t="s">
        <v>441</v>
      </c>
      <c r="D221" s="229" t="s">
        <v>143</v>
      </c>
      <c r="E221" s="230" t="s">
        <v>442</v>
      </c>
      <c r="F221" s="231" t="s">
        <v>443</v>
      </c>
      <c r="G221" s="232" t="s">
        <v>152</v>
      </c>
      <c r="H221" s="233">
        <v>6</v>
      </c>
      <c r="I221" s="234"/>
      <c r="J221" s="235">
        <f>ROUND(I221*H221,2)</f>
        <v>0</v>
      </c>
      <c r="K221" s="236"/>
      <c r="L221" s="39"/>
      <c r="M221" s="237" t="s">
        <v>1</v>
      </c>
      <c r="N221" s="238" t="s">
        <v>40</v>
      </c>
      <c r="O221" s="89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41" t="s">
        <v>147</v>
      </c>
      <c r="AT221" s="241" t="s">
        <v>143</v>
      </c>
      <c r="AU221" s="241" t="s">
        <v>83</v>
      </c>
      <c r="AY221" s="13" t="s">
        <v>142</v>
      </c>
      <c r="BE221" s="137">
        <f>IF(N221="základní",J221,0)</f>
        <v>0</v>
      </c>
      <c r="BF221" s="137">
        <f>IF(N221="snížená",J221,0)</f>
        <v>0</v>
      </c>
      <c r="BG221" s="137">
        <f>IF(N221="zákl. přenesená",J221,0)</f>
        <v>0</v>
      </c>
      <c r="BH221" s="137">
        <f>IF(N221="sníž. přenesená",J221,0)</f>
        <v>0</v>
      </c>
      <c r="BI221" s="137">
        <f>IF(N221="nulová",J221,0)</f>
        <v>0</v>
      </c>
      <c r="BJ221" s="13" t="s">
        <v>83</v>
      </c>
      <c r="BK221" s="137">
        <f>ROUND(I221*H221,2)</f>
        <v>0</v>
      </c>
      <c r="BL221" s="13" t="s">
        <v>147</v>
      </c>
      <c r="BM221" s="241" t="s">
        <v>444</v>
      </c>
    </row>
    <row r="222" s="2" customFormat="1" ht="24.15" customHeight="1">
      <c r="A222" s="36"/>
      <c r="B222" s="37"/>
      <c r="C222" s="242" t="s">
        <v>445</v>
      </c>
      <c r="D222" s="242" t="s">
        <v>149</v>
      </c>
      <c r="E222" s="243" t="s">
        <v>446</v>
      </c>
      <c r="F222" s="244" t="s">
        <v>447</v>
      </c>
      <c r="G222" s="245" t="s">
        <v>152</v>
      </c>
      <c r="H222" s="246">
        <v>6</v>
      </c>
      <c r="I222" s="247"/>
      <c r="J222" s="248">
        <f>ROUND(I222*H222,2)</f>
        <v>0</v>
      </c>
      <c r="K222" s="249"/>
      <c r="L222" s="250"/>
      <c r="M222" s="251" t="s">
        <v>1</v>
      </c>
      <c r="N222" s="252" t="s">
        <v>40</v>
      </c>
      <c r="O222" s="89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41" t="s">
        <v>153</v>
      </c>
      <c r="AT222" s="241" t="s">
        <v>149</v>
      </c>
      <c r="AU222" s="241" t="s">
        <v>83</v>
      </c>
      <c r="AY222" s="13" t="s">
        <v>142</v>
      </c>
      <c r="BE222" s="137">
        <f>IF(N222="základní",J222,0)</f>
        <v>0</v>
      </c>
      <c r="BF222" s="137">
        <f>IF(N222="snížená",J222,0)</f>
        <v>0</v>
      </c>
      <c r="BG222" s="137">
        <f>IF(N222="zákl. přenesená",J222,0)</f>
        <v>0</v>
      </c>
      <c r="BH222" s="137">
        <f>IF(N222="sníž. přenesená",J222,0)</f>
        <v>0</v>
      </c>
      <c r="BI222" s="137">
        <f>IF(N222="nulová",J222,0)</f>
        <v>0</v>
      </c>
      <c r="BJ222" s="13" t="s">
        <v>83</v>
      </c>
      <c r="BK222" s="137">
        <f>ROUND(I222*H222,2)</f>
        <v>0</v>
      </c>
      <c r="BL222" s="13" t="s">
        <v>147</v>
      </c>
      <c r="BM222" s="241" t="s">
        <v>448</v>
      </c>
    </row>
    <row r="223" s="2" customFormat="1" ht="16.5" customHeight="1">
      <c r="A223" s="36"/>
      <c r="B223" s="37"/>
      <c r="C223" s="242" t="s">
        <v>449</v>
      </c>
      <c r="D223" s="242" t="s">
        <v>149</v>
      </c>
      <c r="E223" s="243" t="s">
        <v>450</v>
      </c>
      <c r="F223" s="244" t="s">
        <v>451</v>
      </c>
      <c r="G223" s="245" t="s">
        <v>152</v>
      </c>
      <c r="H223" s="246">
        <v>6</v>
      </c>
      <c r="I223" s="247"/>
      <c r="J223" s="248">
        <f>ROUND(I223*H223,2)</f>
        <v>0</v>
      </c>
      <c r="K223" s="249"/>
      <c r="L223" s="250"/>
      <c r="M223" s="251" t="s">
        <v>1</v>
      </c>
      <c r="N223" s="252" t="s">
        <v>40</v>
      </c>
      <c r="O223" s="89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41" t="s">
        <v>153</v>
      </c>
      <c r="AT223" s="241" t="s">
        <v>149</v>
      </c>
      <c r="AU223" s="241" t="s">
        <v>83</v>
      </c>
      <c r="AY223" s="13" t="s">
        <v>142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3" t="s">
        <v>83</v>
      </c>
      <c r="BK223" s="137">
        <f>ROUND(I223*H223,2)</f>
        <v>0</v>
      </c>
      <c r="BL223" s="13" t="s">
        <v>147</v>
      </c>
      <c r="BM223" s="241" t="s">
        <v>452</v>
      </c>
    </row>
    <row r="224" s="2" customFormat="1" ht="24.15" customHeight="1">
      <c r="A224" s="36"/>
      <c r="B224" s="37"/>
      <c r="C224" s="242" t="s">
        <v>453</v>
      </c>
      <c r="D224" s="242" t="s">
        <v>149</v>
      </c>
      <c r="E224" s="243" t="s">
        <v>454</v>
      </c>
      <c r="F224" s="244" t="s">
        <v>455</v>
      </c>
      <c r="G224" s="245" t="s">
        <v>152</v>
      </c>
      <c r="H224" s="246">
        <v>12</v>
      </c>
      <c r="I224" s="247"/>
      <c r="J224" s="248">
        <f>ROUND(I224*H224,2)</f>
        <v>0</v>
      </c>
      <c r="K224" s="249"/>
      <c r="L224" s="250"/>
      <c r="M224" s="251" t="s">
        <v>1</v>
      </c>
      <c r="N224" s="252" t="s">
        <v>40</v>
      </c>
      <c r="O224" s="89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41" t="s">
        <v>153</v>
      </c>
      <c r="AT224" s="241" t="s">
        <v>149</v>
      </c>
      <c r="AU224" s="241" t="s">
        <v>83</v>
      </c>
      <c r="AY224" s="13" t="s">
        <v>142</v>
      </c>
      <c r="BE224" s="137">
        <f>IF(N224="základní",J224,0)</f>
        <v>0</v>
      </c>
      <c r="BF224" s="137">
        <f>IF(N224="snížená",J224,0)</f>
        <v>0</v>
      </c>
      <c r="BG224" s="137">
        <f>IF(N224="zákl. přenesená",J224,0)</f>
        <v>0</v>
      </c>
      <c r="BH224" s="137">
        <f>IF(N224="sníž. přenesená",J224,0)</f>
        <v>0</v>
      </c>
      <c r="BI224" s="137">
        <f>IF(N224="nulová",J224,0)</f>
        <v>0</v>
      </c>
      <c r="BJ224" s="13" t="s">
        <v>83</v>
      </c>
      <c r="BK224" s="137">
        <f>ROUND(I224*H224,2)</f>
        <v>0</v>
      </c>
      <c r="BL224" s="13" t="s">
        <v>147</v>
      </c>
      <c r="BM224" s="241" t="s">
        <v>456</v>
      </c>
    </row>
    <row r="225" s="2" customFormat="1" ht="24.15" customHeight="1">
      <c r="A225" s="36"/>
      <c r="B225" s="37"/>
      <c r="C225" s="229" t="s">
        <v>457</v>
      </c>
      <c r="D225" s="229" t="s">
        <v>143</v>
      </c>
      <c r="E225" s="230" t="s">
        <v>458</v>
      </c>
      <c r="F225" s="231" t="s">
        <v>459</v>
      </c>
      <c r="G225" s="232" t="s">
        <v>158</v>
      </c>
      <c r="H225" s="233">
        <v>4.7999999999999998</v>
      </c>
      <c r="I225" s="234"/>
      <c r="J225" s="235">
        <f>ROUND(I225*H225,2)</f>
        <v>0</v>
      </c>
      <c r="K225" s="236"/>
      <c r="L225" s="39"/>
      <c r="M225" s="237" t="s">
        <v>1</v>
      </c>
      <c r="N225" s="238" t="s">
        <v>40</v>
      </c>
      <c r="O225" s="89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41" t="s">
        <v>147</v>
      </c>
      <c r="AT225" s="241" t="s">
        <v>143</v>
      </c>
      <c r="AU225" s="241" t="s">
        <v>83</v>
      </c>
      <c r="AY225" s="13" t="s">
        <v>142</v>
      </c>
      <c r="BE225" s="137">
        <f>IF(N225="základní",J225,0)</f>
        <v>0</v>
      </c>
      <c r="BF225" s="137">
        <f>IF(N225="snížená",J225,0)</f>
        <v>0</v>
      </c>
      <c r="BG225" s="137">
        <f>IF(N225="zákl. přenesená",J225,0)</f>
        <v>0</v>
      </c>
      <c r="BH225" s="137">
        <f>IF(N225="sníž. přenesená",J225,0)</f>
        <v>0</v>
      </c>
      <c r="BI225" s="137">
        <f>IF(N225="nulová",J225,0)</f>
        <v>0</v>
      </c>
      <c r="BJ225" s="13" t="s">
        <v>83</v>
      </c>
      <c r="BK225" s="137">
        <f>ROUND(I225*H225,2)</f>
        <v>0</v>
      </c>
      <c r="BL225" s="13" t="s">
        <v>147</v>
      </c>
      <c r="BM225" s="241" t="s">
        <v>460</v>
      </c>
    </row>
    <row r="226" s="2" customFormat="1" ht="21.75" customHeight="1">
      <c r="A226" s="36"/>
      <c r="B226" s="37"/>
      <c r="C226" s="229" t="s">
        <v>461</v>
      </c>
      <c r="D226" s="229" t="s">
        <v>143</v>
      </c>
      <c r="E226" s="230" t="s">
        <v>462</v>
      </c>
      <c r="F226" s="231" t="s">
        <v>463</v>
      </c>
      <c r="G226" s="232" t="s">
        <v>152</v>
      </c>
      <c r="H226" s="233">
        <v>6</v>
      </c>
      <c r="I226" s="234"/>
      <c r="J226" s="235">
        <f>ROUND(I226*H226,2)</f>
        <v>0</v>
      </c>
      <c r="K226" s="236"/>
      <c r="L226" s="39"/>
      <c r="M226" s="237" t="s">
        <v>1</v>
      </c>
      <c r="N226" s="238" t="s">
        <v>40</v>
      </c>
      <c r="O226" s="89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41" t="s">
        <v>147</v>
      </c>
      <c r="AT226" s="241" t="s">
        <v>143</v>
      </c>
      <c r="AU226" s="241" t="s">
        <v>83</v>
      </c>
      <c r="AY226" s="13" t="s">
        <v>142</v>
      </c>
      <c r="BE226" s="137">
        <f>IF(N226="základní",J226,0)</f>
        <v>0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13" t="s">
        <v>83</v>
      </c>
      <c r="BK226" s="137">
        <f>ROUND(I226*H226,2)</f>
        <v>0</v>
      </c>
      <c r="BL226" s="13" t="s">
        <v>147</v>
      </c>
      <c r="BM226" s="241" t="s">
        <v>464</v>
      </c>
    </row>
    <row r="227" s="2" customFormat="1" ht="37.8" customHeight="1">
      <c r="A227" s="36"/>
      <c r="B227" s="37"/>
      <c r="C227" s="229" t="s">
        <v>465</v>
      </c>
      <c r="D227" s="229" t="s">
        <v>143</v>
      </c>
      <c r="E227" s="230" t="s">
        <v>466</v>
      </c>
      <c r="F227" s="231" t="s">
        <v>467</v>
      </c>
      <c r="G227" s="232" t="s">
        <v>158</v>
      </c>
      <c r="H227" s="233">
        <v>9</v>
      </c>
      <c r="I227" s="234"/>
      <c r="J227" s="235">
        <f>ROUND(I227*H227,2)</f>
        <v>0</v>
      </c>
      <c r="K227" s="236"/>
      <c r="L227" s="39"/>
      <c r="M227" s="237" t="s">
        <v>1</v>
      </c>
      <c r="N227" s="238" t="s">
        <v>40</v>
      </c>
      <c r="O227" s="89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41" t="s">
        <v>147</v>
      </c>
      <c r="AT227" s="241" t="s">
        <v>143</v>
      </c>
      <c r="AU227" s="241" t="s">
        <v>83</v>
      </c>
      <c r="AY227" s="13" t="s">
        <v>142</v>
      </c>
      <c r="BE227" s="137">
        <f>IF(N227="základní",J227,0)</f>
        <v>0</v>
      </c>
      <c r="BF227" s="137">
        <f>IF(N227="snížená",J227,0)</f>
        <v>0</v>
      </c>
      <c r="BG227" s="137">
        <f>IF(N227="zákl. přenesená",J227,0)</f>
        <v>0</v>
      </c>
      <c r="BH227" s="137">
        <f>IF(N227="sníž. přenesená",J227,0)</f>
        <v>0</v>
      </c>
      <c r="BI227" s="137">
        <f>IF(N227="nulová",J227,0)</f>
        <v>0</v>
      </c>
      <c r="BJ227" s="13" t="s">
        <v>83</v>
      </c>
      <c r="BK227" s="137">
        <f>ROUND(I227*H227,2)</f>
        <v>0</v>
      </c>
      <c r="BL227" s="13" t="s">
        <v>147</v>
      </c>
      <c r="BM227" s="241" t="s">
        <v>468</v>
      </c>
    </row>
    <row r="228" s="2" customFormat="1" ht="16.5" customHeight="1">
      <c r="A228" s="36"/>
      <c r="B228" s="37"/>
      <c r="C228" s="242" t="s">
        <v>469</v>
      </c>
      <c r="D228" s="242" t="s">
        <v>149</v>
      </c>
      <c r="E228" s="243" t="s">
        <v>470</v>
      </c>
      <c r="F228" s="244" t="s">
        <v>471</v>
      </c>
      <c r="G228" s="245" t="s">
        <v>162</v>
      </c>
      <c r="H228" s="246">
        <v>141</v>
      </c>
      <c r="I228" s="247"/>
      <c r="J228" s="248">
        <f>ROUND(I228*H228,2)</f>
        <v>0</v>
      </c>
      <c r="K228" s="249"/>
      <c r="L228" s="250"/>
      <c r="M228" s="251" t="s">
        <v>1</v>
      </c>
      <c r="N228" s="252" t="s">
        <v>40</v>
      </c>
      <c r="O228" s="89"/>
      <c r="P228" s="239">
        <f>O228*H228</f>
        <v>0</v>
      </c>
      <c r="Q228" s="239">
        <v>0.001</v>
      </c>
      <c r="R228" s="239">
        <f>Q228*H228</f>
        <v>0.14100000000000001</v>
      </c>
      <c r="S228" s="239">
        <v>0</v>
      </c>
      <c r="T228" s="240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41" t="s">
        <v>153</v>
      </c>
      <c r="AT228" s="241" t="s">
        <v>149</v>
      </c>
      <c r="AU228" s="241" t="s">
        <v>83</v>
      </c>
      <c r="AY228" s="13" t="s">
        <v>142</v>
      </c>
      <c r="BE228" s="137">
        <f>IF(N228="základní",J228,0)</f>
        <v>0</v>
      </c>
      <c r="BF228" s="137">
        <f>IF(N228="snížená",J228,0)</f>
        <v>0</v>
      </c>
      <c r="BG228" s="137">
        <f>IF(N228="zákl. přenesená",J228,0)</f>
        <v>0</v>
      </c>
      <c r="BH228" s="137">
        <f>IF(N228="sníž. přenesená",J228,0)</f>
        <v>0</v>
      </c>
      <c r="BI228" s="137">
        <f>IF(N228="nulová",J228,0)</f>
        <v>0</v>
      </c>
      <c r="BJ228" s="13" t="s">
        <v>83</v>
      </c>
      <c r="BK228" s="137">
        <f>ROUND(I228*H228,2)</f>
        <v>0</v>
      </c>
      <c r="BL228" s="13" t="s">
        <v>147</v>
      </c>
      <c r="BM228" s="241" t="s">
        <v>472</v>
      </c>
    </row>
    <row r="229" s="2" customFormat="1" ht="16.5" customHeight="1">
      <c r="A229" s="36"/>
      <c r="B229" s="37"/>
      <c r="C229" s="229" t="s">
        <v>473</v>
      </c>
      <c r="D229" s="229" t="s">
        <v>143</v>
      </c>
      <c r="E229" s="230" t="s">
        <v>474</v>
      </c>
      <c r="F229" s="231" t="s">
        <v>475</v>
      </c>
      <c r="G229" s="232" t="s">
        <v>152</v>
      </c>
      <c r="H229" s="233">
        <v>6</v>
      </c>
      <c r="I229" s="234"/>
      <c r="J229" s="235">
        <f>ROUND(I229*H229,2)</f>
        <v>0</v>
      </c>
      <c r="K229" s="236"/>
      <c r="L229" s="39"/>
      <c r="M229" s="237" t="s">
        <v>1</v>
      </c>
      <c r="N229" s="238" t="s">
        <v>40</v>
      </c>
      <c r="O229" s="89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41" t="s">
        <v>147</v>
      </c>
      <c r="AT229" s="241" t="s">
        <v>143</v>
      </c>
      <c r="AU229" s="241" t="s">
        <v>83</v>
      </c>
      <c r="AY229" s="13" t="s">
        <v>142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3" t="s">
        <v>83</v>
      </c>
      <c r="BK229" s="137">
        <f>ROUND(I229*H229,2)</f>
        <v>0</v>
      </c>
      <c r="BL229" s="13" t="s">
        <v>147</v>
      </c>
      <c r="BM229" s="241" t="s">
        <v>476</v>
      </c>
    </row>
    <row r="230" s="2" customFormat="1" ht="21.75" customHeight="1">
      <c r="A230" s="36"/>
      <c r="B230" s="37"/>
      <c r="C230" s="242" t="s">
        <v>477</v>
      </c>
      <c r="D230" s="242" t="s">
        <v>149</v>
      </c>
      <c r="E230" s="243" t="s">
        <v>478</v>
      </c>
      <c r="F230" s="244" t="s">
        <v>479</v>
      </c>
      <c r="G230" s="245" t="s">
        <v>152</v>
      </c>
      <c r="H230" s="246">
        <v>6</v>
      </c>
      <c r="I230" s="247"/>
      <c r="J230" s="248">
        <f>ROUND(I230*H230,2)</f>
        <v>0</v>
      </c>
      <c r="K230" s="249"/>
      <c r="L230" s="250"/>
      <c r="M230" s="251" t="s">
        <v>1</v>
      </c>
      <c r="N230" s="252" t="s">
        <v>40</v>
      </c>
      <c r="O230" s="89"/>
      <c r="P230" s="239">
        <f>O230*H230</f>
        <v>0</v>
      </c>
      <c r="Q230" s="239">
        <v>0.00012</v>
      </c>
      <c r="R230" s="239">
        <f>Q230*H230</f>
        <v>0.00072000000000000005</v>
      </c>
      <c r="S230" s="239">
        <v>0</v>
      </c>
      <c r="T230" s="24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41" t="s">
        <v>153</v>
      </c>
      <c r="AT230" s="241" t="s">
        <v>149</v>
      </c>
      <c r="AU230" s="241" t="s">
        <v>83</v>
      </c>
      <c r="AY230" s="13" t="s">
        <v>142</v>
      </c>
      <c r="BE230" s="137">
        <f>IF(N230="základní",J230,0)</f>
        <v>0</v>
      </c>
      <c r="BF230" s="137">
        <f>IF(N230="snížená",J230,0)</f>
        <v>0</v>
      </c>
      <c r="BG230" s="137">
        <f>IF(N230="zákl. přenesená",J230,0)</f>
        <v>0</v>
      </c>
      <c r="BH230" s="137">
        <f>IF(N230="sníž. přenesená",J230,0)</f>
        <v>0</v>
      </c>
      <c r="BI230" s="137">
        <f>IF(N230="nulová",J230,0)</f>
        <v>0</v>
      </c>
      <c r="BJ230" s="13" t="s">
        <v>83</v>
      </c>
      <c r="BK230" s="137">
        <f>ROUND(I230*H230,2)</f>
        <v>0</v>
      </c>
      <c r="BL230" s="13" t="s">
        <v>147</v>
      </c>
      <c r="BM230" s="241" t="s">
        <v>480</v>
      </c>
    </row>
    <row r="231" s="2" customFormat="1" ht="24.15" customHeight="1">
      <c r="A231" s="36"/>
      <c r="B231" s="37"/>
      <c r="C231" s="229" t="s">
        <v>481</v>
      </c>
      <c r="D231" s="229" t="s">
        <v>143</v>
      </c>
      <c r="E231" s="230" t="s">
        <v>482</v>
      </c>
      <c r="F231" s="231" t="s">
        <v>483</v>
      </c>
      <c r="G231" s="232" t="s">
        <v>158</v>
      </c>
      <c r="H231" s="233">
        <v>141</v>
      </c>
      <c r="I231" s="234"/>
      <c r="J231" s="235">
        <f>ROUND(I231*H231,2)</f>
        <v>0</v>
      </c>
      <c r="K231" s="236"/>
      <c r="L231" s="39"/>
      <c r="M231" s="237" t="s">
        <v>1</v>
      </c>
      <c r="N231" s="238" t="s">
        <v>40</v>
      </c>
      <c r="O231" s="89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41" t="s">
        <v>147</v>
      </c>
      <c r="AT231" s="241" t="s">
        <v>143</v>
      </c>
      <c r="AU231" s="241" t="s">
        <v>83</v>
      </c>
      <c r="AY231" s="13" t="s">
        <v>142</v>
      </c>
      <c r="BE231" s="137">
        <f>IF(N231="základní",J231,0)</f>
        <v>0</v>
      </c>
      <c r="BF231" s="137">
        <f>IF(N231="snížená",J231,0)</f>
        <v>0</v>
      </c>
      <c r="BG231" s="137">
        <f>IF(N231="zákl. přenesená",J231,0)</f>
        <v>0</v>
      </c>
      <c r="BH231" s="137">
        <f>IF(N231="sníž. přenesená",J231,0)</f>
        <v>0</v>
      </c>
      <c r="BI231" s="137">
        <f>IF(N231="nulová",J231,0)</f>
        <v>0</v>
      </c>
      <c r="BJ231" s="13" t="s">
        <v>83</v>
      </c>
      <c r="BK231" s="137">
        <f>ROUND(I231*H231,2)</f>
        <v>0</v>
      </c>
      <c r="BL231" s="13" t="s">
        <v>147</v>
      </c>
      <c r="BM231" s="241" t="s">
        <v>484</v>
      </c>
    </row>
    <row r="232" s="2" customFormat="1" ht="16.5" customHeight="1">
      <c r="A232" s="36"/>
      <c r="B232" s="37"/>
      <c r="C232" s="242" t="s">
        <v>485</v>
      </c>
      <c r="D232" s="242" t="s">
        <v>149</v>
      </c>
      <c r="E232" s="243" t="s">
        <v>486</v>
      </c>
      <c r="F232" s="244" t="s">
        <v>487</v>
      </c>
      <c r="G232" s="245" t="s">
        <v>152</v>
      </c>
      <c r="H232" s="246">
        <v>18</v>
      </c>
      <c r="I232" s="247"/>
      <c r="J232" s="248">
        <f>ROUND(I232*H232,2)</f>
        <v>0</v>
      </c>
      <c r="K232" s="249"/>
      <c r="L232" s="250"/>
      <c r="M232" s="251" t="s">
        <v>1</v>
      </c>
      <c r="N232" s="252" t="s">
        <v>40</v>
      </c>
      <c r="O232" s="89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41" t="s">
        <v>153</v>
      </c>
      <c r="AT232" s="241" t="s">
        <v>149</v>
      </c>
      <c r="AU232" s="241" t="s">
        <v>83</v>
      </c>
      <c r="AY232" s="13" t="s">
        <v>142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3" t="s">
        <v>83</v>
      </c>
      <c r="BK232" s="137">
        <f>ROUND(I232*H232,2)</f>
        <v>0</v>
      </c>
      <c r="BL232" s="13" t="s">
        <v>147</v>
      </c>
      <c r="BM232" s="241" t="s">
        <v>488</v>
      </c>
    </row>
    <row r="233" s="2" customFormat="1" ht="24.15" customHeight="1">
      <c r="A233" s="36"/>
      <c r="B233" s="37"/>
      <c r="C233" s="229" t="s">
        <v>489</v>
      </c>
      <c r="D233" s="229" t="s">
        <v>143</v>
      </c>
      <c r="E233" s="230" t="s">
        <v>490</v>
      </c>
      <c r="F233" s="231" t="s">
        <v>491</v>
      </c>
      <c r="G233" s="232" t="s">
        <v>152</v>
      </c>
      <c r="H233" s="233">
        <v>18</v>
      </c>
      <c r="I233" s="234"/>
      <c r="J233" s="235">
        <f>ROUND(I233*H233,2)</f>
        <v>0</v>
      </c>
      <c r="K233" s="236"/>
      <c r="L233" s="39"/>
      <c r="M233" s="237" t="s">
        <v>1</v>
      </c>
      <c r="N233" s="238" t="s">
        <v>40</v>
      </c>
      <c r="O233" s="89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41" t="s">
        <v>147</v>
      </c>
      <c r="AT233" s="241" t="s">
        <v>143</v>
      </c>
      <c r="AU233" s="241" t="s">
        <v>83</v>
      </c>
      <c r="AY233" s="13" t="s">
        <v>142</v>
      </c>
      <c r="BE233" s="137">
        <f>IF(N233="základní",J233,0)</f>
        <v>0</v>
      </c>
      <c r="BF233" s="137">
        <f>IF(N233="snížená",J233,0)</f>
        <v>0</v>
      </c>
      <c r="BG233" s="137">
        <f>IF(N233="zákl. přenesená",J233,0)</f>
        <v>0</v>
      </c>
      <c r="BH233" s="137">
        <f>IF(N233="sníž. přenesená",J233,0)</f>
        <v>0</v>
      </c>
      <c r="BI233" s="137">
        <f>IF(N233="nulová",J233,0)</f>
        <v>0</v>
      </c>
      <c r="BJ233" s="13" t="s">
        <v>83</v>
      </c>
      <c r="BK233" s="137">
        <f>ROUND(I233*H233,2)</f>
        <v>0</v>
      </c>
      <c r="BL233" s="13" t="s">
        <v>147</v>
      </c>
      <c r="BM233" s="241" t="s">
        <v>492</v>
      </c>
    </row>
    <row r="234" s="11" customFormat="1" ht="25.92" customHeight="1">
      <c r="A234" s="11"/>
      <c r="B234" s="215"/>
      <c r="C234" s="216"/>
      <c r="D234" s="217" t="s">
        <v>74</v>
      </c>
      <c r="E234" s="218" t="s">
        <v>493</v>
      </c>
      <c r="F234" s="218" t="s">
        <v>494</v>
      </c>
      <c r="G234" s="216"/>
      <c r="H234" s="216"/>
      <c r="I234" s="219"/>
      <c r="J234" s="220">
        <f>BK234</f>
        <v>0</v>
      </c>
      <c r="K234" s="216"/>
      <c r="L234" s="221"/>
      <c r="M234" s="222"/>
      <c r="N234" s="223"/>
      <c r="O234" s="223"/>
      <c r="P234" s="224">
        <f>SUM(P235:P242)</f>
        <v>0</v>
      </c>
      <c r="Q234" s="223"/>
      <c r="R234" s="224">
        <f>SUM(R235:R242)</f>
        <v>0</v>
      </c>
      <c r="S234" s="223"/>
      <c r="T234" s="225">
        <f>SUM(T235:T242)</f>
        <v>0.048000000000000001</v>
      </c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R234" s="226" t="s">
        <v>83</v>
      </c>
      <c r="AT234" s="227" t="s">
        <v>74</v>
      </c>
      <c r="AU234" s="227" t="s">
        <v>75</v>
      </c>
      <c r="AY234" s="226" t="s">
        <v>142</v>
      </c>
      <c r="BK234" s="228">
        <f>SUM(BK235:BK242)</f>
        <v>0</v>
      </c>
    </row>
    <row r="235" s="2" customFormat="1" ht="37.8" customHeight="1">
      <c r="A235" s="36"/>
      <c r="B235" s="37"/>
      <c r="C235" s="229" t="s">
        <v>495</v>
      </c>
      <c r="D235" s="229" t="s">
        <v>143</v>
      </c>
      <c r="E235" s="230" t="s">
        <v>496</v>
      </c>
      <c r="F235" s="231" t="s">
        <v>497</v>
      </c>
      <c r="G235" s="232" t="s">
        <v>158</v>
      </c>
      <c r="H235" s="233">
        <v>337</v>
      </c>
      <c r="I235" s="234"/>
      <c r="J235" s="235">
        <f>ROUND(I235*H235,2)</f>
        <v>0</v>
      </c>
      <c r="K235" s="236"/>
      <c r="L235" s="39"/>
      <c r="M235" s="237" t="s">
        <v>1</v>
      </c>
      <c r="N235" s="238" t="s">
        <v>40</v>
      </c>
      <c r="O235" s="89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41" t="s">
        <v>208</v>
      </c>
      <c r="AT235" s="241" t="s">
        <v>143</v>
      </c>
      <c r="AU235" s="241" t="s">
        <v>83</v>
      </c>
      <c r="AY235" s="13" t="s">
        <v>142</v>
      </c>
      <c r="BE235" s="137">
        <f>IF(N235="základní",J235,0)</f>
        <v>0</v>
      </c>
      <c r="BF235" s="137">
        <f>IF(N235="snížená",J235,0)</f>
        <v>0</v>
      </c>
      <c r="BG235" s="137">
        <f>IF(N235="zákl. přenesená",J235,0)</f>
        <v>0</v>
      </c>
      <c r="BH235" s="137">
        <f>IF(N235="sníž. přenesená",J235,0)</f>
        <v>0</v>
      </c>
      <c r="BI235" s="137">
        <f>IF(N235="nulová",J235,0)</f>
        <v>0</v>
      </c>
      <c r="BJ235" s="13" t="s">
        <v>83</v>
      </c>
      <c r="BK235" s="137">
        <f>ROUND(I235*H235,2)</f>
        <v>0</v>
      </c>
      <c r="BL235" s="13" t="s">
        <v>208</v>
      </c>
      <c r="BM235" s="241" t="s">
        <v>498</v>
      </c>
    </row>
    <row r="236" s="2" customFormat="1" ht="37.8" customHeight="1">
      <c r="A236" s="36"/>
      <c r="B236" s="37"/>
      <c r="C236" s="229" t="s">
        <v>499</v>
      </c>
      <c r="D236" s="229" t="s">
        <v>143</v>
      </c>
      <c r="E236" s="230" t="s">
        <v>500</v>
      </c>
      <c r="F236" s="231" t="s">
        <v>501</v>
      </c>
      <c r="G236" s="232" t="s">
        <v>158</v>
      </c>
      <c r="H236" s="233">
        <v>138</v>
      </c>
      <c r="I236" s="234"/>
      <c r="J236" s="235">
        <f>ROUND(I236*H236,2)</f>
        <v>0</v>
      </c>
      <c r="K236" s="236"/>
      <c r="L236" s="39"/>
      <c r="M236" s="237" t="s">
        <v>1</v>
      </c>
      <c r="N236" s="238" t="s">
        <v>40</v>
      </c>
      <c r="O236" s="89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41" t="s">
        <v>208</v>
      </c>
      <c r="AT236" s="241" t="s">
        <v>143</v>
      </c>
      <c r="AU236" s="241" t="s">
        <v>83</v>
      </c>
      <c r="AY236" s="13" t="s">
        <v>142</v>
      </c>
      <c r="BE236" s="137">
        <f>IF(N236="základní",J236,0)</f>
        <v>0</v>
      </c>
      <c r="BF236" s="137">
        <f>IF(N236="snížená",J236,0)</f>
        <v>0</v>
      </c>
      <c r="BG236" s="137">
        <f>IF(N236="zákl. přenesená",J236,0)</f>
        <v>0</v>
      </c>
      <c r="BH236" s="137">
        <f>IF(N236="sníž. přenesená",J236,0)</f>
        <v>0</v>
      </c>
      <c r="BI236" s="137">
        <f>IF(N236="nulová",J236,0)</f>
        <v>0</v>
      </c>
      <c r="BJ236" s="13" t="s">
        <v>83</v>
      </c>
      <c r="BK236" s="137">
        <f>ROUND(I236*H236,2)</f>
        <v>0</v>
      </c>
      <c r="BL236" s="13" t="s">
        <v>208</v>
      </c>
      <c r="BM236" s="241" t="s">
        <v>502</v>
      </c>
    </row>
    <row r="237" s="2" customFormat="1" ht="24.15" customHeight="1">
      <c r="A237" s="36"/>
      <c r="B237" s="37"/>
      <c r="C237" s="229" t="s">
        <v>503</v>
      </c>
      <c r="D237" s="229" t="s">
        <v>143</v>
      </c>
      <c r="E237" s="230" t="s">
        <v>504</v>
      </c>
      <c r="F237" s="231" t="s">
        <v>505</v>
      </c>
      <c r="G237" s="232" t="s">
        <v>152</v>
      </c>
      <c r="H237" s="233">
        <v>6</v>
      </c>
      <c r="I237" s="234"/>
      <c r="J237" s="235">
        <f>ROUND(I237*H237,2)</f>
        <v>0</v>
      </c>
      <c r="K237" s="236"/>
      <c r="L237" s="39"/>
      <c r="M237" s="237" t="s">
        <v>1</v>
      </c>
      <c r="N237" s="238" t="s">
        <v>40</v>
      </c>
      <c r="O237" s="89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41" t="s">
        <v>359</v>
      </c>
      <c r="AT237" s="241" t="s">
        <v>143</v>
      </c>
      <c r="AU237" s="241" t="s">
        <v>83</v>
      </c>
      <c r="AY237" s="13" t="s">
        <v>142</v>
      </c>
      <c r="BE237" s="137">
        <f>IF(N237="základní",J237,0)</f>
        <v>0</v>
      </c>
      <c r="BF237" s="137">
        <f>IF(N237="snížená",J237,0)</f>
        <v>0</v>
      </c>
      <c r="BG237" s="137">
        <f>IF(N237="zákl. přenesená",J237,0)</f>
        <v>0</v>
      </c>
      <c r="BH237" s="137">
        <f>IF(N237="sníž. přenesená",J237,0)</f>
        <v>0</v>
      </c>
      <c r="BI237" s="137">
        <f>IF(N237="nulová",J237,0)</f>
        <v>0</v>
      </c>
      <c r="BJ237" s="13" t="s">
        <v>83</v>
      </c>
      <c r="BK237" s="137">
        <f>ROUND(I237*H237,2)</f>
        <v>0</v>
      </c>
      <c r="BL237" s="13" t="s">
        <v>359</v>
      </c>
      <c r="BM237" s="241" t="s">
        <v>506</v>
      </c>
    </row>
    <row r="238" s="2" customFormat="1" ht="21.75" customHeight="1">
      <c r="A238" s="36"/>
      <c r="B238" s="37"/>
      <c r="C238" s="229" t="s">
        <v>507</v>
      </c>
      <c r="D238" s="229" t="s">
        <v>143</v>
      </c>
      <c r="E238" s="230" t="s">
        <v>508</v>
      </c>
      <c r="F238" s="231" t="s">
        <v>509</v>
      </c>
      <c r="G238" s="232" t="s">
        <v>152</v>
      </c>
      <c r="H238" s="233">
        <v>36</v>
      </c>
      <c r="I238" s="234"/>
      <c r="J238" s="235">
        <f>ROUND(I238*H238,2)</f>
        <v>0</v>
      </c>
      <c r="K238" s="236"/>
      <c r="L238" s="39"/>
      <c r="M238" s="237" t="s">
        <v>1</v>
      </c>
      <c r="N238" s="238" t="s">
        <v>40</v>
      </c>
      <c r="O238" s="89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41" t="s">
        <v>359</v>
      </c>
      <c r="AT238" s="241" t="s">
        <v>143</v>
      </c>
      <c r="AU238" s="241" t="s">
        <v>83</v>
      </c>
      <c r="AY238" s="13" t="s">
        <v>142</v>
      </c>
      <c r="BE238" s="137">
        <f>IF(N238="základní",J238,0)</f>
        <v>0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3" t="s">
        <v>83</v>
      </c>
      <c r="BK238" s="137">
        <f>ROUND(I238*H238,2)</f>
        <v>0</v>
      </c>
      <c r="BL238" s="13" t="s">
        <v>359</v>
      </c>
      <c r="BM238" s="241" t="s">
        <v>510</v>
      </c>
    </row>
    <row r="239" s="2" customFormat="1" ht="24.15" customHeight="1">
      <c r="A239" s="36"/>
      <c r="B239" s="37"/>
      <c r="C239" s="229" t="s">
        <v>511</v>
      </c>
      <c r="D239" s="229" t="s">
        <v>143</v>
      </c>
      <c r="E239" s="230" t="s">
        <v>512</v>
      </c>
      <c r="F239" s="231" t="s">
        <v>513</v>
      </c>
      <c r="G239" s="232" t="s">
        <v>152</v>
      </c>
      <c r="H239" s="233">
        <v>6</v>
      </c>
      <c r="I239" s="234"/>
      <c r="J239" s="235">
        <f>ROUND(I239*H239,2)</f>
        <v>0</v>
      </c>
      <c r="K239" s="236"/>
      <c r="L239" s="39"/>
      <c r="M239" s="237" t="s">
        <v>1</v>
      </c>
      <c r="N239" s="238" t="s">
        <v>40</v>
      </c>
      <c r="O239" s="89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41" t="s">
        <v>147</v>
      </c>
      <c r="AT239" s="241" t="s">
        <v>143</v>
      </c>
      <c r="AU239" s="241" t="s">
        <v>83</v>
      </c>
      <c r="AY239" s="13" t="s">
        <v>142</v>
      </c>
      <c r="BE239" s="137">
        <f>IF(N239="základní",J239,0)</f>
        <v>0</v>
      </c>
      <c r="BF239" s="137">
        <f>IF(N239="snížená",J239,0)</f>
        <v>0</v>
      </c>
      <c r="BG239" s="137">
        <f>IF(N239="zákl. přenesená",J239,0)</f>
        <v>0</v>
      </c>
      <c r="BH239" s="137">
        <f>IF(N239="sníž. přenesená",J239,0)</f>
        <v>0</v>
      </c>
      <c r="BI239" s="137">
        <f>IF(N239="nulová",J239,0)</f>
        <v>0</v>
      </c>
      <c r="BJ239" s="13" t="s">
        <v>83</v>
      </c>
      <c r="BK239" s="137">
        <f>ROUND(I239*H239,2)</f>
        <v>0</v>
      </c>
      <c r="BL239" s="13" t="s">
        <v>147</v>
      </c>
      <c r="BM239" s="241" t="s">
        <v>514</v>
      </c>
    </row>
    <row r="240" s="2" customFormat="1" ht="33" customHeight="1">
      <c r="A240" s="36"/>
      <c r="B240" s="37"/>
      <c r="C240" s="229" t="s">
        <v>515</v>
      </c>
      <c r="D240" s="229" t="s">
        <v>143</v>
      </c>
      <c r="E240" s="230" t="s">
        <v>516</v>
      </c>
      <c r="F240" s="231" t="s">
        <v>517</v>
      </c>
      <c r="G240" s="232" t="s">
        <v>152</v>
      </c>
      <c r="H240" s="233">
        <v>6</v>
      </c>
      <c r="I240" s="234"/>
      <c r="J240" s="235">
        <f>ROUND(I240*H240,2)</f>
        <v>0</v>
      </c>
      <c r="K240" s="236"/>
      <c r="L240" s="39"/>
      <c r="M240" s="237" t="s">
        <v>1</v>
      </c>
      <c r="N240" s="238" t="s">
        <v>40</v>
      </c>
      <c r="O240" s="89"/>
      <c r="P240" s="239">
        <f>O240*H240</f>
        <v>0</v>
      </c>
      <c r="Q240" s="239">
        <v>0</v>
      </c>
      <c r="R240" s="239">
        <f>Q240*H240</f>
        <v>0</v>
      </c>
      <c r="S240" s="239">
        <v>0.0080000000000000002</v>
      </c>
      <c r="T240" s="240">
        <f>S240*H240</f>
        <v>0.048000000000000001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41" t="s">
        <v>147</v>
      </c>
      <c r="AT240" s="241" t="s">
        <v>143</v>
      </c>
      <c r="AU240" s="241" t="s">
        <v>83</v>
      </c>
      <c r="AY240" s="13" t="s">
        <v>142</v>
      </c>
      <c r="BE240" s="137">
        <f>IF(N240="základní",J240,0)</f>
        <v>0</v>
      </c>
      <c r="BF240" s="137">
        <f>IF(N240="snížená",J240,0)</f>
        <v>0</v>
      </c>
      <c r="BG240" s="137">
        <f>IF(N240="zákl. přenesená",J240,0)</f>
        <v>0</v>
      </c>
      <c r="BH240" s="137">
        <f>IF(N240="sníž. přenesená",J240,0)</f>
        <v>0</v>
      </c>
      <c r="BI240" s="137">
        <f>IF(N240="nulová",J240,0)</f>
        <v>0</v>
      </c>
      <c r="BJ240" s="13" t="s">
        <v>83</v>
      </c>
      <c r="BK240" s="137">
        <f>ROUND(I240*H240,2)</f>
        <v>0</v>
      </c>
      <c r="BL240" s="13" t="s">
        <v>147</v>
      </c>
      <c r="BM240" s="241" t="s">
        <v>518</v>
      </c>
    </row>
    <row r="241" s="2" customFormat="1" ht="16.5" customHeight="1">
      <c r="A241" s="36"/>
      <c r="B241" s="37"/>
      <c r="C241" s="229" t="s">
        <v>519</v>
      </c>
      <c r="D241" s="229" t="s">
        <v>143</v>
      </c>
      <c r="E241" s="230" t="s">
        <v>520</v>
      </c>
      <c r="F241" s="231" t="s">
        <v>521</v>
      </c>
      <c r="G241" s="232" t="s">
        <v>146</v>
      </c>
      <c r="H241" s="233">
        <v>0.76800000000000002</v>
      </c>
      <c r="I241" s="234"/>
      <c r="J241" s="235">
        <f>ROUND(I241*H241,2)</f>
        <v>0</v>
      </c>
      <c r="K241" s="236"/>
      <c r="L241" s="39"/>
      <c r="M241" s="237" t="s">
        <v>1</v>
      </c>
      <c r="N241" s="238" t="s">
        <v>40</v>
      </c>
      <c r="O241" s="89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41" t="s">
        <v>359</v>
      </c>
      <c r="AT241" s="241" t="s">
        <v>143</v>
      </c>
      <c r="AU241" s="241" t="s">
        <v>83</v>
      </c>
      <c r="AY241" s="13" t="s">
        <v>142</v>
      </c>
      <c r="BE241" s="137">
        <f>IF(N241="základní",J241,0)</f>
        <v>0</v>
      </c>
      <c r="BF241" s="137">
        <f>IF(N241="snížená",J241,0)</f>
        <v>0</v>
      </c>
      <c r="BG241" s="137">
        <f>IF(N241="zákl. přenesená",J241,0)</f>
        <v>0</v>
      </c>
      <c r="BH241" s="137">
        <f>IF(N241="sníž. přenesená",J241,0)</f>
        <v>0</v>
      </c>
      <c r="BI241" s="137">
        <f>IF(N241="nulová",J241,0)</f>
        <v>0</v>
      </c>
      <c r="BJ241" s="13" t="s">
        <v>83</v>
      </c>
      <c r="BK241" s="137">
        <f>ROUND(I241*H241,2)</f>
        <v>0</v>
      </c>
      <c r="BL241" s="13" t="s">
        <v>359</v>
      </c>
      <c r="BM241" s="241" t="s">
        <v>522</v>
      </c>
    </row>
    <row r="242" s="2" customFormat="1" ht="33" customHeight="1">
      <c r="A242" s="36"/>
      <c r="B242" s="37"/>
      <c r="C242" s="229" t="s">
        <v>523</v>
      </c>
      <c r="D242" s="229" t="s">
        <v>143</v>
      </c>
      <c r="E242" s="230" t="s">
        <v>524</v>
      </c>
      <c r="F242" s="231" t="s">
        <v>525</v>
      </c>
      <c r="G242" s="232" t="s">
        <v>195</v>
      </c>
      <c r="H242" s="233">
        <v>1.3049999999999999</v>
      </c>
      <c r="I242" s="234"/>
      <c r="J242" s="235">
        <f>ROUND(I242*H242,2)</f>
        <v>0</v>
      </c>
      <c r="K242" s="236"/>
      <c r="L242" s="39"/>
      <c r="M242" s="237" t="s">
        <v>1</v>
      </c>
      <c r="N242" s="238" t="s">
        <v>40</v>
      </c>
      <c r="O242" s="89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41" t="s">
        <v>359</v>
      </c>
      <c r="AT242" s="241" t="s">
        <v>143</v>
      </c>
      <c r="AU242" s="241" t="s">
        <v>83</v>
      </c>
      <c r="AY242" s="13" t="s">
        <v>142</v>
      </c>
      <c r="BE242" s="137">
        <f>IF(N242="základní",J242,0)</f>
        <v>0</v>
      </c>
      <c r="BF242" s="137">
        <f>IF(N242="snížená",J242,0)</f>
        <v>0</v>
      </c>
      <c r="BG242" s="137">
        <f>IF(N242="zákl. přenesená",J242,0)</f>
        <v>0</v>
      </c>
      <c r="BH242" s="137">
        <f>IF(N242="sníž. přenesená",J242,0)</f>
        <v>0</v>
      </c>
      <c r="BI242" s="137">
        <f>IF(N242="nulová",J242,0)</f>
        <v>0</v>
      </c>
      <c r="BJ242" s="13" t="s">
        <v>83</v>
      </c>
      <c r="BK242" s="137">
        <f>ROUND(I242*H242,2)</f>
        <v>0</v>
      </c>
      <c r="BL242" s="13" t="s">
        <v>359</v>
      </c>
      <c r="BM242" s="241" t="s">
        <v>526</v>
      </c>
    </row>
    <row r="243" s="11" customFormat="1" ht="25.92" customHeight="1">
      <c r="A243" s="11"/>
      <c r="B243" s="215"/>
      <c r="C243" s="216"/>
      <c r="D243" s="217" t="s">
        <v>74</v>
      </c>
      <c r="E243" s="218" t="s">
        <v>527</v>
      </c>
      <c r="F243" s="218" t="s">
        <v>528</v>
      </c>
      <c r="G243" s="216"/>
      <c r="H243" s="216"/>
      <c r="I243" s="219"/>
      <c r="J243" s="220">
        <f>BK243</f>
        <v>0</v>
      </c>
      <c r="K243" s="216"/>
      <c r="L243" s="221"/>
      <c r="M243" s="222"/>
      <c r="N243" s="223"/>
      <c r="O243" s="223"/>
      <c r="P243" s="224">
        <f>SUM(P244:P264)</f>
        <v>0</v>
      </c>
      <c r="Q243" s="223"/>
      <c r="R243" s="224">
        <f>SUM(R244:R264)</f>
        <v>0</v>
      </c>
      <c r="S243" s="223"/>
      <c r="T243" s="225">
        <f>SUM(T244:T264)</f>
        <v>0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R243" s="226" t="s">
        <v>83</v>
      </c>
      <c r="AT243" s="227" t="s">
        <v>74</v>
      </c>
      <c r="AU243" s="227" t="s">
        <v>75</v>
      </c>
      <c r="AY243" s="226" t="s">
        <v>142</v>
      </c>
      <c r="BK243" s="228">
        <f>SUM(BK244:BK264)</f>
        <v>0</v>
      </c>
    </row>
    <row r="244" s="2" customFormat="1" ht="24.15" customHeight="1">
      <c r="A244" s="36"/>
      <c r="B244" s="37"/>
      <c r="C244" s="242" t="s">
        <v>529</v>
      </c>
      <c r="D244" s="242" t="s">
        <v>149</v>
      </c>
      <c r="E244" s="243" t="s">
        <v>530</v>
      </c>
      <c r="F244" s="244" t="s">
        <v>305</v>
      </c>
      <c r="G244" s="245" t="s">
        <v>146</v>
      </c>
      <c r="H244" s="246">
        <v>0.24099999999999999</v>
      </c>
      <c r="I244" s="247"/>
      <c r="J244" s="248">
        <f>ROUND(I244*H244,2)</f>
        <v>0</v>
      </c>
      <c r="K244" s="249"/>
      <c r="L244" s="250"/>
      <c r="M244" s="251" t="s">
        <v>1</v>
      </c>
      <c r="N244" s="252" t="s">
        <v>40</v>
      </c>
      <c r="O244" s="89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41" t="s">
        <v>153</v>
      </c>
      <c r="AT244" s="241" t="s">
        <v>149</v>
      </c>
      <c r="AU244" s="241" t="s">
        <v>83</v>
      </c>
      <c r="AY244" s="13" t="s">
        <v>142</v>
      </c>
      <c r="BE244" s="137">
        <f>IF(N244="základní",J244,0)</f>
        <v>0</v>
      </c>
      <c r="BF244" s="137">
        <f>IF(N244="snížená",J244,0)</f>
        <v>0</v>
      </c>
      <c r="BG244" s="137">
        <f>IF(N244="zákl. přenesená",J244,0)</f>
        <v>0</v>
      </c>
      <c r="BH244" s="137">
        <f>IF(N244="sníž. přenesená",J244,0)</f>
        <v>0</v>
      </c>
      <c r="BI244" s="137">
        <f>IF(N244="nulová",J244,0)</f>
        <v>0</v>
      </c>
      <c r="BJ244" s="13" t="s">
        <v>83</v>
      </c>
      <c r="BK244" s="137">
        <f>ROUND(I244*H244,2)</f>
        <v>0</v>
      </c>
      <c r="BL244" s="13" t="s">
        <v>147</v>
      </c>
      <c r="BM244" s="241" t="s">
        <v>531</v>
      </c>
    </row>
    <row r="245" s="2" customFormat="1" ht="21.75" customHeight="1">
      <c r="A245" s="36"/>
      <c r="B245" s="37"/>
      <c r="C245" s="242" t="s">
        <v>532</v>
      </c>
      <c r="D245" s="242" t="s">
        <v>149</v>
      </c>
      <c r="E245" s="243" t="s">
        <v>533</v>
      </c>
      <c r="F245" s="244" t="s">
        <v>534</v>
      </c>
      <c r="G245" s="245" t="s">
        <v>146</v>
      </c>
      <c r="H245" s="246">
        <v>0.24099999999999999</v>
      </c>
      <c r="I245" s="247"/>
      <c r="J245" s="248">
        <f>ROUND(I245*H245,2)</f>
        <v>0</v>
      </c>
      <c r="K245" s="249"/>
      <c r="L245" s="250"/>
      <c r="M245" s="251" t="s">
        <v>1</v>
      </c>
      <c r="N245" s="252" t="s">
        <v>40</v>
      </c>
      <c r="O245" s="89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41" t="s">
        <v>153</v>
      </c>
      <c r="AT245" s="241" t="s">
        <v>149</v>
      </c>
      <c r="AU245" s="241" t="s">
        <v>83</v>
      </c>
      <c r="AY245" s="13" t="s">
        <v>142</v>
      </c>
      <c r="BE245" s="137">
        <f>IF(N245="základní",J245,0)</f>
        <v>0</v>
      </c>
      <c r="BF245" s="137">
        <f>IF(N245="snížená",J245,0)</f>
        <v>0</v>
      </c>
      <c r="BG245" s="137">
        <f>IF(N245="zákl. přenesená",J245,0)</f>
        <v>0</v>
      </c>
      <c r="BH245" s="137">
        <f>IF(N245="sníž. přenesená",J245,0)</f>
        <v>0</v>
      </c>
      <c r="BI245" s="137">
        <f>IF(N245="nulová",J245,0)</f>
        <v>0</v>
      </c>
      <c r="BJ245" s="13" t="s">
        <v>83</v>
      </c>
      <c r="BK245" s="137">
        <f>ROUND(I245*H245,2)</f>
        <v>0</v>
      </c>
      <c r="BL245" s="13" t="s">
        <v>147</v>
      </c>
      <c r="BM245" s="241" t="s">
        <v>535</v>
      </c>
    </row>
    <row r="246" s="2" customFormat="1" ht="16.5" customHeight="1">
      <c r="A246" s="36"/>
      <c r="B246" s="37"/>
      <c r="C246" s="242" t="s">
        <v>536</v>
      </c>
      <c r="D246" s="242" t="s">
        <v>149</v>
      </c>
      <c r="E246" s="243" t="s">
        <v>537</v>
      </c>
      <c r="F246" s="244" t="s">
        <v>145</v>
      </c>
      <c r="G246" s="245" t="s">
        <v>146</v>
      </c>
      <c r="H246" s="246">
        <v>0.24099999999999999</v>
      </c>
      <c r="I246" s="247"/>
      <c r="J246" s="248">
        <f>ROUND(I246*H246,2)</f>
        <v>0</v>
      </c>
      <c r="K246" s="249"/>
      <c r="L246" s="250"/>
      <c r="M246" s="251" t="s">
        <v>1</v>
      </c>
      <c r="N246" s="252" t="s">
        <v>40</v>
      </c>
      <c r="O246" s="89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41" t="s">
        <v>153</v>
      </c>
      <c r="AT246" s="241" t="s">
        <v>149</v>
      </c>
      <c r="AU246" s="241" t="s">
        <v>83</v>
      </c>
      <c r="AY246" s="13" t="s">
        <v>142</v>
      </c>
      <c r="BE246" s="137">
        <f>IF(N246="základní",J246,0)</f>
        <v>0</v>
      </c>
      <c r="BF246" s="137">
        <f>IF(N246="snížená",J246,0)</f>
        <v>0</v>
      </c>
      <c r="BG246" s="137">
        <f>IF(N246="zákl. přenesená",J246,0)</f>
        <v>0</v>
      </c>
      <c r="BH246" s="137">
        <f>IF(N246="sníž. přenesená",J246,0)</f>
        <v>0</v>
      </c>
      <c r="BI246" s="137">
        <f>IF(N246="nulová",J246,0)</f>
        <v>0</v>
      </c>
      <c r="BJ246" s="13" t="s">
        <v>83</v>
      </c>
      <c r="BK246" s="137">
        <f>ROUND(I246*H246,2)</f>
        <v>0</v>
      </c>
      <c r="BL246" s="13" t="s">
        <v>147</v>
      </c>
      <c r="BM246" s="241" t="s">
        <v>538</v>
      </c>
    </row>
    <row r="247" s="2" customFormat="1" ht="33" customHeight="1">
      <c r="A247" s="36"/>
      <c r="B247" s="37"/>
      <c r="C247" s="242" t="s">
        <v>539</v>
      </c>
      <c r="D247" s="242" t="s">
        <v>149</v>
      </c>
      <c r="E247" s="243" t="s">
        <v>540</v>
      </c>
      <c r="F247" s="244" t="s">
        <v>178</v>
      </c>
      <c r="G247" s="245" t="s">
        <v>171</v>
      </c>
      <c r="H247" s="246">
        <v>48.600000000000001</v>
      </c>
      <c r="I247" s="247"/>
      <c r="J247" s="248">
        <f>ROUND(I247*H247,2)</f>
        <v>0</v>
      </c>
      <c r="K247" s="249"/>
      <c r="L247" s="250"/>
      <c r="M247" s="251" t="s">
        <v>1</v>
      </c>
      <c r="N247" s="252" t="s">
        <v>40</v>
      </c>
      <c r="O247" s="89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41" t="s">
        <v>153</v>
      </c>
      <c r="AT247" s="241" t="s">
        <v>149</v>
      </c>
      <c r="AU247" s="241" t="s">
        <v>83</v>
      </c>
      <c r="AY247" s="13" t="s">
        <v>142</v>
      </c>
      <c r="BE247" s="137">
        <f>IF(N247="základní",J247,0)</f>
        <v>0</v>
      </c>
      <c r="BF247" s="137">
        <f>IF(N247="snížená",J247,0)</f>
        <v>0</v>
      </c>
      <c r="BG247" s="137">
        <f>IF(N247="zákl. přenesená",J247,0)</f>
        <v>0</v>
      </c>
      <c r="BH247" s="137">
        <f>IF(N247="sníž. přenesená",J247,0)</f>
        <v>0</v>
      </c>
      <c r="BI247" s="137">
        <f>IF(N247="nulová",J247,0)</f>
        <v>0</v>
      </c>
      <c r="BJ247" s="13" t="s">
        <v>83</v>
      </c>
      <c r="BK247" s="137">
        <f>ROUND(I247*H247,2)</f>
        <v>0</v>
      </c>
      <c r="BL247" s="13" t="s">
        <v>147</v>
      </c>
      <c r="BM247" s="241" t="s">
        <v>541</v>
      </c>
    </row>
    <row r="248" s="2" customFormat="1" ht="37.8" customHeight="1">
      <c r="A248" s="36"/>
      <c r="B248" s="37"/>
      <c r="C248" s="242" t="s">
        <v>542</v>
      </c>
      <c r="D248" s="242" t="s">
        <v>149</v>
      </c>
      <c r="E248" s="243" t="s">
        <v>543</v>
      </c>
      <c r="F248" s="244" t="s">
        <v>182</v>
      </c>
      <c r="G248" s="245" t="s">
        <v>171</v>
      </c>
      <c r="H248" s="246">
        <v>48.600000000000001</v>
      </c>
      <c r="I248" s="247"/>
      <c r="J248" s="248">
        <f>ROUND(I248*H248,2)</f>
        <v>0</v>
      </c>
      <c r="K248" s="249"/>
      <c r="L248" s="250"/>
      <c r="M248" s="251" t="s">
        <v>1</v>
      </c>
      <c r="N248" s="252" t="s">
        <v>40</v>
      </c>
      <c r="O248" s="89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41" t="s">
        <v>153</v>
      </c>
      <c r="AT248" s="241" t="s">
        <v>149</v>
      </c>
      <c r="AU248" s="241" t="s">
        <v>83</v>
      </c>
      <c r="AY248" s="13" t="s">
        <v>142</v>
      </c>
      <c r="BE248" s="137">
        <f>IF(N248="základní",J248,0)</f>
        <v>0</v>
      </c>
      <c r="BF248" s="137">
        <f>IF(N248="snížená",J248,0)</f>
        <v>0</v>
      </c>
      <c r="BG248" s="137">
        <f>IF(N248="zákl. přenesená",J248,0)</f>
        <v>0</v>
      </c>
      <c r="BH248" s="137">
        <f>IF(N248="sníž. přenesená",J248,0)</f>
        <v>0</v>
      </c>
      <c r="BI248" s="137">
        <f>IF(N248="nulová",J248,0)</f>
        <v>0</v>
      </c>
      <c r="BJ248" s="13" t="s">
        <v>83</v>
      </c>
      <c r="BK248" s="137">
        <f>ROUND(I248*H248,2)</f>
        <v>0</v>
      </c>
      <c r="BL248" s="13" t="s">
        <v>147</v>
      </c>
      <c r="BM248" s="241" t="s">
        <v>544</v>
      </c>
    </row>
    <row r="249" s="2" customFormat="1" ht="16.5" customHeight="1">
      <c r="A249" s="36"/>
      <c r="B249" s="37"/>
      <c r="C249" s="242" t="s">
        <v>545</v>
      </c>
      <c r="D249" s="242" t="s">
        <v>149</v>
      </c>
      <c r="E249" s="243" t="s">
        <v>546</v>
      </c>
      <c r="F249" s="244" t="s">
        <v>186</v>
      </c>
      <c r="G249" s="245" t="s">
        <v>152</v>
      </c>
      <c r="H249" s="246">
        <v>2</v>
      </c>
      <c r="I249" s="247"/>
      <c r="J249" s="248">
        <f>ROUND(I249*H249,2)</f>
        <v>0</v>
      </c>
      <c r="K249" s="249"/>
      <c r="L249" s="250"/>
      <c r="M249" s="251" t="s">
        <v>1</v>
      </c>
      <c r="N249" s="252" t="s">
        <v>40</v>
      </c>
      <c r="O249" s="89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41" t="s">
        <v>153</v>
      </c>
      <c r="AT249" s="241" t="s">
        <v>149</v>
      </c>
      <c r="AU249" s="241" t="s">
        <v>83</v>
      </c>
      <c r="AY249" s="13" t="s">
        <v>142</v>
      </c>
      <c r="BE249" s="137">
        <f>IF(N249="základní",J249,0)</f>
        <v>0</v>
      </c>
      <c r="BF249" s="137">
        <f>IF(N249="snížená",J249,0)</f>
        <v>0</v>
      </c>
      <c r="BG249" s="137">
        <f>IF(N249="zákl. přenesená",J249,0)</f>
        <v>0</v>
      </c>
      <c r="BH249" s="137">
        <f>IF(N249="sníž. přenesená",J249,0)</f>
        <v>0</v>
      </c>
      <c r="BI249" s="137">
        <f>IF(N249="nulová",J249,0)</f>
        <v>0</v>
      </c>
      <c r="BJ249" s="13" t="s">
        <v>83</v>
      </c>
      <c r="BK249" s="137">
        <f>ROUND(I249*H249,2)</f>
        <v>0</v>
      </c>
      <c r="BL249" s="13" t="s">
        <v>147</v>
      </c>
      <c r="BM249" s="241" t="s">
        <v>547</v>
      </c>
    </row>
    <row r="250" s="2" customFormat="1" ht="24.15" customHeight="1">
      <c r="A250" s="36"/>
      <c r="B250" s="37"/>
      <c r="C250" s="242" t="s">
        <v>548</v>
      </c>
      <c r="D250" s="242" t="s">
        <v>149</v>
      </c>
      <c r="E250" s="243" t="s">
        <v>549</v>
      </c>
      <c r="F250" s="244" t="s">
        <v>190</v>
      </c>
      <c r="G250" s="245" t="s">
        <v>171</v>
      </c>
      <c r="H250" s="246">
        <v>48.600000000000001</v>
      </c>
      <c r="I250" s="247"/>
      <c r="J250" s="248">
        <f>ROUND(I250*H250,2)</f>
        <v>0</v>
      </c>
      <c r="K250" s="249"/>
      <c r="L250" s="250"/>
      <c r="M250" s="251" t="s">
        <v>1</v>
      </c>
      <c r="N250" s="252" t="s">
        <v>40</v>
      </c>
      <c r="O250" s="89"/>
      <c r="P250" s="239">
        <f>O250*H250</f>
        <v>0</v>
      </c>
      <c r="Q250" s="239">
        <v>0</v>
      </c>
      <c r="R250" s="239">
        <f>Q250*H250</f>
        <v>0</v>
      </c>
      <c r="S250" s="239">
        <v>0</v>
      </c>
      <c r="T250" s="24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41" t="s">
        <v>153</v>
      </c>
      <c r="AT250" s="241" t="s">
        <v>149</v>
      </c>
      <c r="AU250" s="241" t="s">
        <v>83</v>
      </c>
      <c r="AY250" s="13" t="s">
        <v>142</v>
      </c>
      <c r="BE250" s="137">
        <f>IF(N250="základní",J250,0)</f>
        <v>0</v>
      </c>
      <c r="BF250" s="137">
        <f>IF(N250="snížená",J250,0)</f>
        <v>0</v>
      </c>
      <c r="BG250" s="137">
        <f>IF(N250="zákl. přenesená",J250,0)</f>
        <v>0</v>
      </c>
      <c r="BH250" s="137">
        <f>IF(N250="sníž. přenesená",J250,0)</f>
        <v>0</v>
      </c>
      <c r="BI250" s="137">
        <f>IF(N250="nulová",J250,0)</f>
        <v>0</v>
      </c>
      <c r="BJ250" s="13" t="s">
        <v>83</v>
      </c>
      <c r="BK250" s="137">
        <f>ROUND(I250*H250,2)</f>
        <v>0</v>
      </c>
      <c r="BL250" s="13" t="s">
        <v>147</v>
      </c>
      <c r="BM250" s="241" t="s">
        <v>550</v>
      </c>
    </row>
    <row r="251" s="2" customFormat="1" ht="16.5" customHeight="1">
      <c r="A251" s="36"/>
      <c r="B251" s="37"/>
      <c r="C251" s="242" t="s">
        <v>551</v>
      </c>
      <c r="D251" s="242" t="s">
        <v>149</v>
      </c>
      <c r="E251" s="243" t="s">
        <v>552</v>
      </c>
      <c r="F251" s="244" t="s">
        <v>194</v>
      </c>
      <c r="G251" s="245" t="s">
        <v>195</v>
      </c>
      <c r="H251" s="246">
        <v>2.4700000000000002</v>
      </c>
      <c r="I251" s="247"/>
      <c r="J251" s="248">
        <f>ROUND(I251*H251,2)</f>
        <v>0</v>
      </c>
      <c r="K251" s="249"/>
      <c r="L251" s="250"/>
      <c r="M251" s="251" t="s">
        <v>1</v>
      </c>
      <c r="N251" s="252" t="s">
        <v>40</v>
      </c>
      <c r="O251" s="89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41" t="s">
        <v>153</v>
      </c>
      <c r="AT251" s="241" t="s">
        <v>149</v>
      </c>
      <c r="AU251" s="241" t="s">
        <v>83</v>
      </c>
      <c r="AY251" s="13" t="s">
        <v>142</v>
      </c>
      <c r="BE251" s="137">
        <f>IF(N251="základní",J251,0)</f>
        <v>0</v>
      </c>
      <c r="BF251" s="137">
        <f>IF(N251="snížená",J251,0)</f>
        <v>0</v>
      </c>
      <c r="BG251" s="137">
        <f>IF(N251="zákl. přenesená",J251,0)</f>
        <v>0</v>
      </c>
      <c r="BH251" s="137">
        <f>IF(N251="sníž. přenesená",J251,0)</f>
        <v>0</v>
      </c>
      <c r="BI251" s="137">
        <f>IF(N251="nulová",J251,0)</f>
        <v>0</v>
      </c>
      <c r="BJ251" s="13" t="s">
        <v>83</v>
      </c>
      <c r="BK251" s="137">
        <f>ROUND(I251*H251,2)</f>
        <v>0</v>
      </c>
      <c r="BL251" s="13" t="s">
        <v>147</v>
      </c>
      <c r="BM251" s="241" t="s">
        <v>553</v>
      </c>
    </row>
    <row r="252" s="2" customFormat="1" ht="33" customHeight="1">
      <c r="A252" s="36"/>
      <c r="B252" s="37"/>
      <c r="C252" s="242" t="s">
        <v>554</v>
      </c>
      <c r="D252" s="242" t="s">
        <v>149</v>
      </c>
      <c r="E252" s="243" t="s">
        <v>555</v>
      </c>
      <c r="F252" s="244" t="s">
        <v>199</v>
      </c>
      <c r="G252" s="245" t="s">
        <v>171</v>
      </c>
      <c r="H252" s="246">
        <v>9.4499999999999993</v>
      </c>
      <c r="I252" s="247"/>
      <c r="J252" s="248">
        <f>ROUND(I252*H252,2)</f>
        <v>0</v>
      </c>
      <c r="K252" s="249"/>
      <c r="L252" s="250"/>
      <c r="M252" s="251" t="s">
        <v>1</v>
      </c>
      <c r="N252" s="252" t="s">
        <v>40</v>
      </c>
      <c r="O252" s="89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41" t="s">
        <v>153</v>
      </c>
      <c r="AT252" s="241" t="s">
        <v>149</v>
      </c>
      <c r="AU252" s="241" t="s">
        <v>83</v>
      </c>
      <c r="AY252" s="13" t="s">
        <v>142</v>
      </c>
      <c r="BE252" s="137">
        <f>IF(N252="základní",J252,0)</f>
        <v>0</v>
      </c>
      <c r="BF252" s="137">
        <f>IF(N252="snížená",J252,0)</f>
        <v>0</v>
      </c>
      <c r="BG252" s="137">
        <f>IF(N252="zákl. přenesená",J252,0)</f>
        <v>0</v>
      </c>
      <c r="BH252" s="137">
        <f>IF(N252="sníž. přenesená",J252,0)</f>
        <v>0</v>
      </c>
      <c r="BI252" s="137">
        <f>IF(N252="nulová",J252,0)</f>
        <v>0</v>
      </c>
      <c r="BJ252" s="13" t="s">
        <v>83</v>
      </c>
      <c r="BK252" s="137">
        <f>ROUND(I252*H252,2)</f>
        <v>0</v>
      </c>
      <c r="BL252" s="13" t="s">
        <v>147</v>
      </c>
      <c r="BM252" s="241" t="s">
        <v>556</v>
      </c>
    </row>
    <row r="253" s="2" customFormat="1" ht="16.5" customHeight="1">
      <c r="A253" s="36"/>
      <c r="B253" s="37"/>
      <c r="C253" s="242" t="s">
        <v>557</v>
      </c>
      <c r="D253" s="242" t="s">
        <v>149</v>
      </c>
      <c r="E253" s="243" t="s">
        <v>558</v>
      </c>
      <c r="F253" s="244" t="s">
        <v>203</v>
      </c>
      <c r="G253" s="245" t="s">
        <v>195</v>
      </c>
      <c r="H253" s="246">
        <v>0.80300000000000005</v>
      </c>
      <c r="I253" s="247"/>
      <c r="J253" s="248">
        <f>ROUND(I253*H253,2)</f>
        <v>0</v>
      </c>
      <c r="K253" s="249"/>
      <c r="L253" s="250"/>
      <c r="M253" s="251" t="s">
        <v>1</v>
      </c>
      <c r="N253" s="252" t="s">
        <v>40</v>
      </c>
      <c r="O253" s="89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41" t="s">
        <v>153</v>
      </c>
      <c r="AT253" s="241" t="s">
        <v>149</v>
      </c>
      <c r="AU253" s="241" t="s">
        <v>83</v>
      </c>
      <c r="AY253" s="13" t="s">
        <v>142</v>
      </c>
      <c r="BE253" s="137">
        <f>IF(N253="základní",J253,0)</f>
        <v>0</v>
      </c>
      <c r="BF253" s="137">
        <f>IF(N253="snížená",J253,0)</f>
        <v>0</v>
      </c>
      <c r="BG253" s="137">
        <f>IF(N253="zákl. přenesená",J253,0)</f>
        <v>0</v>
      </c>
      <c r="BH253" s="137">
        <f>IF(N253="sníž. přenesená",J253,0)</f>
        <v>0</v>
      </c>
      <c r="BI253" s="137">
        <f>IF(N253="nulová",J253,0)</f>
        <v>0</v>
      </c>
      <c r="BJ253" s="13" t="s">
        <v>83</v>
      </c>
      <c r="BK253" s="137">
        <f>ROUND(I253*H253,2)</f>
        <v>0</v>
      </c>
      <c r="BL253" s="13" t="s">
        <v>147</v>
      </c>
      <c r="BM253" s="241" t="s">
        <v>559</v>
      </c>
    </row>
    <row r="254" s="2" customFormat="1" ht="33" customHeight="1">
      <c r="A254" s="36"/>
      <c r="B254" s="37"/>
      <c r="C254" s="242" t="s">
        <v>560</v>
      </c>
      <c r="D254" s="242" t="s">
        <v>149</v>
      </c>
      <c r="E254" s="243" t="s">
        <v>561</v>
      </c>
      <c r="F254" s="244" t="s">
        <v>206</v>
      </c>
      <c r="G254" s="245" t="s">
        <v>171</v>
      </c>
      <c r="H254" s="246">
        <v>9.4499999999999993</v>
      </c>
      <c r="I254" s="247"/>
      <c r="J254" s="248">
        <f>ROUND(I254*H254,2)</f>
        <v>0</v>
      </c>
      <c r="K254" s="249"/>
      <c r="L254" s="250"/>
      <c r="M254" s="251" t="s">
        <v>1</v>
      </c>
      <c r="N254" s="252" t="s">
        <v>40</v>
      </c>
      <c r="O254" s="89"/>
      <c r="P254" s="239">
        <f>O254*H254</f>
        <v>0</v>
      </c>
      <c r="Q254" s="239">
        <v>0</v>
      </c>
      <c r="R254" s="239">
        <f>Q254*H254</f>
        <v>0</v>
      </c>
      <c r="S254" s="239">
        <v>0</v>
      </c>
      <c r="T254" s="24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41" t="s">
        <v>153</v>
      </c>
      <c r="AT254" s="241" t="s">
        <v>149</v>
      </c>
      <c r="AU254" s="241" t="s">
        <v>83</v>
      </c>
      <c r="AY254" s="13" t="s">
        <v>142</v>
      </c>
      <c r="BE254" s="137">
        <f>IF(N254="základní",J254,0)</f>
        <v>0</v>
      </c>
      <c r="BF254" s="137">
        <f>IF(N254="snížená",J254,0)</f>
        <v>0</v>
      </c>
      <c r="BG254" s="137">
        <f>IF(N254="zákl. přenesená",J254,0)</f>
        <v>0</v>
      </c>
      <c r="BH254" s="137">
        <f>IF(N254="sníž. přenesená",J254,0)</f>
        <v>0</v>
      </c>
      <c r="BI254" s="137">
        <f>IF(N254="nulová",J254,0)</f>
        <v>0</v>
      </c>
      <c r="BJ254" s="13" t="s">
        <v>83</v>
      </c>
      <c r="BK254" s="137">
        <f>ROUND(I254*H254,2)</f>
        <v>0</v>
      </c>
      <c r="BL254" s="13" t="s">
        <v>147</v>
      </c>
      <c r="BM254" s="241" t="s">
        <v>562</v>
      </c>
    </row>
    <row r="255" s="2" customFormat="1" ht="16.5" customHeight="1">
      <c r="A255" s="36"/>
      <c r="B255" s="37"/>
      <c r="C255" s="242" t="s">
        <v>563</v>
      </c>
      <c r="D255" s="242" t="s">
        <v>149</v>
      </c>
      <c r="E255" s="243" t="s">
        <v>564</v>
      </c>
      <c r="F255" s="244" t="s">
        <v>210</v>
      </c>
      <c r="G255" s="245" t="s">
        <v>195</v>
      </c>
      <c r="H255" s="246">
        <v>3.2130000000000001</v>
      </c>
      <c r="I255" s="247"/>
      <c r="J255" s="248">
        <f>ROUND(I255*H255,2)</f>
        <v>0</v>
      </c>
      <c r="K255" s="249"/>
      <c r="L255" s="250"/>
      <c r="M255" s="251" t="s">
        <v>1</v>
      </c>
      <c r="N255" s="252" t="s">
        <v>40</v>
      </c>
      <c r="O255" s="89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41" t="s">
        <v>153</v>
      </c>
      <c r="AT255" s="241" t="s">
        <v>149</v>
      </c>
      <c r="AU255" s="241" t="s">
        <v>83</v>
      </c>
      <c r="AY255" s="13" t="s">
        <v>142</v>
      </c>
      <c r="BE255" s="137">
        <f>IF(N255="základní",J255,0)</f>
        <v>0</v>
      </c>
      <c r="BF255" s="137">
        <f>IF(N255="snížená",J255,0)</f>
        <v>0</v>
      </c>
      <c r="BG255" s="137">
        <f>IF(N255="zákl. přenesená",J255,0)</f>
        <v>0</v>
      </c>
      <c r="BH255" s="137">
        <f>IF(N255="sníž. přenesená",J255,0)</f>
        <v>0</v>
      </c>
      <c r="BI255" s="137">
        <f>IF(N255="nulová",J255,0)</f>
        <v>0</v>
      </c>
      <c r="BJ255" s="13" t="s">
        <v>83</v>
      </c>
      <c r="BK255" s="137">
        <f>ROUND(I255*H255,2)</f>
        <v>0</v>
      </c>
      <c r="BL255" s="13" t="s">
        <v>147</v>
      </c>
      <c r="BM255" s="241" t="s">
        <v>565</v>
      </c>
    </row>
    <row r="256" s="2" customFormat="1" ht="24.15" customHeight="1">
      <c r="A256" s="36"/>
      <c r="B256" s="37"/>
      <c r="C256" s="242" t="s">
        <v>566</v>
      </c>
      <c r="D256" s="242" t="s">
        <v>149</v>
      </c>
      <c r="E256" s="243" t="s">
        <v>567</v>
      </c>
      <c r="F256" s="244" t="s">
        <v>214</v>
      </c>
      <c r="G256" s="245" t="s">
        <v>158</v>
      </c>
      <c r="H256" s="246">
        <v>27</v>
      </c>
      <c r="I256" s="247"/>
      <c r="J256" s="248">
        <f>ROUND(I256*H256,2)</f>
        <v>0</v>
      </c>
      <c r="K256" s="249"/>
      <c r="L256" s="250"/>
      <c r="M256" s="251" t="s">
        <v>1</v>
      </c>
      <c r="N256" s="252" t="s">
        <v>40</v>
      </c>
      <c r="O256" s="89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41" t="s">
        <v>153</v>
      </c>
      <c r="AT256" s="241" t="s">
        <v>149</v>
      </c>
      <c r="AU256" s="241" t="s">
        <v>83</v>
      </c>
      <c r="AY256" s="13" t="s">
        <v>142</v>
      </c>
      <c r="BE256" s="137">
        <f>IF(N256="základní",J256,0)</f>
        <v>0</v>
      </c>
      <c r="BF256" s="137">
        <f>IF(N256="snížená",J256,0)</f>
        <v>0</v>
      </c>
      <c r="BG256" s="137">
        <f>IF(N256="zákl. přenesená",J256,0)</f>
        <v>0</v>
      </c>
      <c r="BH256" s="137">
        <f>IF(N256="sníž. přenesená",J256,0)</f>
        <v>0</v>
      </c>
      <c r="BI256" s="137">
        <f>IF(N256="nulová",J256,0)</f>
        <v>0</v>
      </c>
      <c r="BJ256" s="13" t="s">
        <v>83</v>
      </c>
      <c r="BK256" s="137">
        <f>ROUND(I256*H256,2)</f>
        <v>0</v>
      </c>
      <c r="BL256" s="13" t="s">
        <v>147</v>
      </c>
      <c r="BM256" s="241" t="s">
        <v>568</v>
      </c>
    </row>
    <row r="257" s="2" customFormat="1" ht="24.15" customHeight="1">
      <c r="A257" s="36"/>
      <c r="B257" s="37"/>
      <c r="C257" s="242" t="s">
        <v>569</v>
      </c>
      <c r="D257" s="242" t="s">
        <v>149</v>
      </c>
      <c r="E257" s="243" t="s">
        <v>570</v>
      </c>
      <c r="F257" s="244" t="s">
        <v>218</v>
      </c>
      <c r="G257" s="245" t="s">
        <v>158</v>
      </c>
      <c r="H257" s="246">
        <v>27</v>
      </c>
      <c r="I257" s="247"/>
      <c r="J257" s="248">
        <f>ROUND(I257*H257,2)</f>
        <v>0</v>
      </c>
      <c r="K257" s="249"/>
      <c r="L257" s="250"/>
      <c r="M257" s="251" t="s">
        <v>1</v>
      </c>
      <c r="N257" s="252" t="s">
        <v>40</v>
      </c>
      <c r="O257" s="89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41" t="s">
        <v>153</v>
      </c>
      <c r="AT257" s="241" t="s">
        <v>149</v>
      </c>
      <c r="AU257" s="241" t="s">
        <v>83</v>
      </c>
      <c r="AY257" s="13" t="s">
        <v>142</v>
      </c>
      <c r="BE257" s="137">
        <f>IF(N257="základní",J257,0)</f>
        <v>0</v>
      </c>
      <c r="BF257" s="137">
        <f>IF(N257="snížená",J257,0)</f>
        <v>0</v>
      </c>
      <c r="BG257" s="137">
        <f>IF(N257="zákl. přenesená",J257,0)</f>
        <v>0</v>
      </c>
      <c r="BH257" s="137">
        <f>IF(N257="sníž. přenesená",J257,0)</f>
        <v>0</v>
      </c>
      <c r="BI257" s="137">
        <f>IF(N257="nulová",J257,0)</f>
        <v>0</v>
      </c>
      <c r="BJ257" s="13" t="s">
        <v>83</v>
      </c>
      <c r="BK257" s="137">
        <f>ROUND(I257*H257,2)</f>
        <v>0</v>
      </c>
      <c r="BL257" s="13" t="s">
        <v>147</v>
      </c>
      <c r="BM257" s="241" t="s">
        <v>571</v>
      </c>
    </row>
    <row r="258" s="2" customFormat="1" ht="16.5" customHeight="1">
      <c r="A258" s="36"/>
      <c r="B258" s="37"/>
      <c r="C258" s="242" t="s">
        <v>572</v>
      </c>
      <c r="D258" s="242" t="s">
        <v>149</v>
      </c>
      <c r="E258" s="243" t="s">
        <v>573</v>
      </c>
      <c r="F258" s="244" t="s">
        <v>270</v>
      </c>
      <c r="G258" s="245" t="s">
        <v>271</v>
      </c>
      <c r="H258" s="246">
        <v>0.029000000000000001</v>
      </c>
      <c r="I258" s="247"/>
      <c r="J258" s="248">
        <f>ROUND(I258*H258,2)</f>
        <v>0</v>
      </c>
      <c r="K258" s="249"/>
      <c r="L258" s="250"/>
      <c r="M258" s="251" t="s">
        <v>1</v>
      </c>
      <c r="N258" s="252" t="s">
        <v>40</v>
      </c>
      <c r="O258" s="89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41" t="s">
        <v>153</v>
      </c>
      <c r="AT258" s="241" t="s">
        <v>149</v>
      </c>
      <c r="AU258" s="241" t="s">
        <v>83</v>
      </c>
      <c r="AY258" s="13" t="s">
        <v>142</v>
      </c>
      <c r="BE258" s="137">
        <f>IF(N258="základní",J258,0)</f>
        <v>0</v>
      </c>
      <c r="BF258" s="137">
        <f>IF(N258="snížená",J258,0)</f>
        <v>0</v>
      </c>
      <c r="BG258" s="137">
        <f>IF(N258="zákl. přenesená",J258,0)</f>
        <v>0</v>
      </c>
      <c r="BH258" s="137">
        <f>IF(N258="sníž. přenesená",J258,0)</f>
        <v>0</v>
      </c>
      <c r="BI258" s="137">
        <f>IF(N258="nulová",J258,0)</f>
        <v>0</v>
      </c>
      <c r="BJ258" s="13" t="s">
        <v>83</v>
      </c>
      <c r="BK258" s="137">
        <f>ROUND(I258*H258,2)</f>
        <v>0</v>
      </c>
      <c r="BL258" s="13" t="s">
        <v>147</v>
      </c>
      <c r="BM258" s="241" t="s">
        <v>574</v>
      </c>
    </row>
    <row r="259" s="2" customFormat="1" ht="24.15" customHeight="1">
      <c r="A259" s="36"/>
      <c r="B259" s="37"/>
      <c r="C259" s="242" t="s">
        <v>575</v>
      </c>
      <c r="D259" s="242" t="s">
        <v>149</v>
      </c>
      <c r="E259" s="243" t="s">
        <v>576</v>
      </c>
      <c r="F259" s="244" t="s">
        <v>275</v>
      </c>
      <c r="G259" s="245" t="s">
        <v>158</v>
      </c>
      <c r="H259" s="246">
        <v>27.5</v>
      </c>
      <c r="I259" s="247"/>
      <c r="J259" s="248">
        <f>ROUND(I259*H259,2)</f>
        <v>0</v>
      </c>
      <c r="K259" s="249"/>
      <c r="L259" s="250"/>
      <c r="M259" s="251" t="s">
        <v>1</v>
      </c>
      <c r="N259" s="252" t="s">
        <v>40</v>
      </c>
      <c r="O259" s="89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41" t="s">
        <v>153</v>
      </c>
      <c r="AT259" s="241" t="s">
        <v>149</v>
      </c>
      <c r="AU259" s="241" t="s">
        <v>83</v>
      </c>
      <c r="AY259" s="13" t="s">
        <v>142</v>
      </c>
      <c r="BE259" s="137">
        <f>IF(N259="základní",J259,0)</f>
        <v>0</v>
      </c>
      <c r="BF259" s="137">
        <f>IF(N259="snížená",J259,0)</f>
        <v>0</v>
      </c>
      <c r="BG259" s="137">
        <f>IF(N259="zákl. přenesená",J259,0)</f>
        <v>0</v>
      </c>
      <c r="BH259" s="137">
        <f>IF(N259="sníž. přenesená",J259,0)</f>
        <v>0</v>
      </c>
      <c r="BI259" s="137">
        <f>IF(N259="nulová",J259,0)</f>
        <v>0</v>
      </c>
      <c r="BJ259" s="13" t="s">
        <v>83</v>
      </c>
      <c r="BK259" s="137">
        <f>ROUND(I259*H259,2)</f>
        <v>0</v>
      </c>
      <c r="BL259" s="13" t="s">
        <v>147</v>
      </c>
      <c r="BM259" s="241" t="s">
        <v>577</v>
      </c>
    </row>
    <row r="260" s="2" customFormat="1" ht="24.15" customHeight="1">
      <c r="A260" s="36"/>
      <c r="B260" s="37"/>
      <c r="C260" s="242" t="s">
        <v>578</v>
      </c>
      <c r="D260" s="242" t="s">
        <v>149</v>
      </c>
      <c r="E260" s="243" t="s">
        <v>579</v>
      </c>
      <c r="F260" s="244" t="s">
        <v>279</v>
      </c>
      <c r="G260" s="245" t="s">
        <v>158</v>
      </c>
      <c r="H260" s="246">
        <v>27.5</v>
      </c>
      <c r="I260" s="247"/>
      <c r="J260" s="248">
        <f>ROUND(I260*H260,2)</f>
        <v>0</v>
      </c>
      <c r="K260" s="249"/>
      <c r="L260" s="250"/>
      <c r="M260" s="251" t="s">
        <v>1</v>
      </c>
      <c r="N260" s="252" t="s">
        <v>40</v>
      </c>
      <c r="O260" s="89"/>
      <c r="P260" s="239">
        <f>O260*H260</f>
        <v>0</v>
      </c>
      <c r="Q260" s="239">
        <v>0</v>
      </c>
      <c r="R260" s="239">
        <f>Q260*H260</f>
        <v>0</v>
      </c>
      <c r="S260" s="239">
        <v>0</v>
      </c>
      <c r="T260" s="24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41" t="s">
        <v>153</v>
      </c>
      <c r="AT260" s="241" t="s">
        <v>149</v>
      </c>
      <c r="AU260" s="241" t="s">
        <v>83</v>
      </c>
      <c r="AY260" s="13" t="s">
        <v>142</v>
      </c>
      <c r="BE260" s="137">
        <f>IF(N260="základní",J260,0)</f>
        <v>0</v>
      </c>
      <c r="BF260" s="137">
        <f>IF(N260="snížená",J260,0)</f>
        <v>0</v>
      </c>
      <c r="BG260" s="137">
        <f>IF(N260="zákl. přenesená",J260,0)</f>
        <v>0</v>
      </c>
      <c r="BH260" s="137">
        <f>IF(N260="sníž. přenesená",J260,0)</f>
        <v>0</v>
      </c>
      <c r="BI260" s="137">
        <f>IF(N260="nulová",J260,0)</f>
        <v>0</v>
      </c>
      <c r="BJ260" s="13" t="s">
        <v>83</v>
      </c>
      <c r="BK260" s="137">
        <f>ROUND(I260*H260,2)</f>
        <v>0</v>
      </c>
      <c r="BL260" s="13" t="s">
        <v>147</v>
      </c>
      <c r="BM260" s="241" t="s">
        <v>580</v>
      </c>
    </row>
    <row r="261" s="2" customFormat="1" ht="16.5" customHeight="1">
      <c r="A261" s="36"/>
      <c r="B261" s="37"/>
      <c r="C261" s="242" t="s">
        <v>581</v>
      </c>
      <c r="D261" s="242" t="s">
        <v>149</v>
      </c>
      <c r="E261" s="243" t="s">
        <v>582</v>
      </c>
      <c r="F261" s="244" t="s">
        <v>283</v>
      </c>
      <c r="G261" s="245" t="s">
        <v>158</v>
      </c>
      <c r="H261" s="246">
        <v>29</v>
      </c>
      <c r="I261" s="247"/>
      <c r="J261" s="248">
        <f>ROUND(I261*H261,2)</f>
        <v>0</v>
      </c>
      <c r="K261" s="249"/>
      <c r="L261" s="250"/>
      <c r="M261" s="251" t="s">
        <v>1</v>
      </c>
      <c r="N261" s="252" t="s">
        <v>40</v>
      </c>
      <c r="O261" s="89"/>
      <c r="P261" s="239">
        <f>O261*H261</f>
        <v>0</v>
      </c>
      <c r="Q261" s="239">
        <v>0</v>
      </c>
      <c r="R261" s="239">
        <f>Q261*H261</f>
        <v>0</v>
      </c>
      <c r="S261" s="239">
        <v>0</v>
      </c>
      <c r="T261" s="24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41" t="s">
        <v>153</v>
      </c>
      <c r="AT261" s="241" t="s">
        <v>149</v>
      </c>
      <c r="AU261" s="241" t="s">
        <v>83</v>
      </c>
      <c r="AY261" s="13" t="s">
        <v>142</v>
      </c>
      <c r="BE261" s="137">
        <f>IF(N261="základní",J261,0)</f>
        <v>0</v>
      </c>
      <c r="BF261" s="137">
        <f>IF(N261="snížená",J261,0)</f>
        <v>0</v>
      </c>
      <c r="BG261" s="137">
        <f>IF(N261="zákl. přenesená",J261,0)</f>
        <v>0</v>
      </c>
      <c r="BH261" s="137">
        <f>IF(N261="sníž. přenesená",J261,0)</f>
        <v>0</v>
      </c>
      <c r="BI261" s="137">
        <f>IF(N261="nulová",J261,0)</f>
        <v>0</v>
      </c>
      <c r="BJ261" s="13" t="s">
        <v>83</v>
      </c>
      <c r="BK261" s="137">
        <f>ROUND(I261*H261,2)</f>
        <v>0</v>
      </c>
      <c r="BL261" s="13" t="s">
        <v>147</v>
      </c>
      <c r="BM261" s="241" t="s">
        <v>583</v>
      </c>
    </row>
    <row r="262" s="2" customFormat="1" ht="16.5" customHeight="1">
      <c r="A262" s="36"/>
      <c r="B262" s="37"/>
      <c r="C262" s="242" t="s">
        <v>584</v>
      </c>
      <c r="D262" s="242" t="s">
        <v>149</v>
      </c>
      <c r="E262" s="243" t="s">
        <v>585</v>
      </c>
      <c r="F262" s="244" t="s">
        <v>287</v>
      </c>
      <c r="G262" s="245" t="s">
        <v>158</v>
      </c>
      <c r="H262" s="246">
        <v>27</v>
      </c>
      <c r="I262" s="247"/>
      <c r="J262" s="248">
        <f>ROUND(I262*H262,2)</f>
        <v>0</v>
      </c>
      <c r="K262" s="249"/>
      <c r="L262" s="250"/>
      <c r="M262" s="251" t="s">
        <v>1</v>
      </c>
      <c r="N262" s="252" t="s">
        <v>40</v>
      </c>
      <c r="O262" s="89"/>
      <c r="P262" s="239">
        <f>O262*H262</f>
        <v>0</v>
      </c>
      <c r="Q262" s="239">
        <v>0</v>
      </c>
      <c r="R262" s="239">
        <f>Q262*H262</f>
        <v>0</v>
      </c>
      <c r="S262" s="239">
        <v>0</v>
      </c>
      <c r="T262" s="24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41" t="s">
        <v>153</v>
      </c>
      <c r="AT262" s="241" t="s">
        <v>149</v>
      </c>
      <c r="AU262" s="241" t="s">
        <v>83</v>
      </c>
      <c r="AY262" s="13" t="s">
        <v>142</v>
      </c>
      <c r="BE262" s="137">
        <f>IF(N262="základní",J262,0)</f>
        <v>0</v>
      </c>
      <c r="BF262" s="137">
        <f>IF(N262="snížená",J262,0)</f>
        <v>0</v>
      </c>
      <c r="BG262" s="137">
        <f>IF(N262="zákl. přenesená",J262,0)</f>
        <v>0</v>
      </c>
      <c r="BH262" s="137">
        <f>IF(N262="sníž. přenesená",J262,0)</f>
        <v>0</v>
      </c>
      <c r="BI262" s="137">
        <f>IF(N262="nulová",J262,0)</f>
        <v>0</v>
      </c>
      <c r="BJ262" s="13" t="s">
        <v>83</v>
      </c>
      <c r="BK262" s="137">
        <f>ROUND(I262*H262,2)</f>
        <v>0</v>
      </c>
      <c r="BL262" s="13" t="s">
        <v>147</v>
      </c>
      <c r="BM262" s="241" t="s">
        <v>586</v>
      </c>
    </row>
    <row r="263" s="2" customFormat="1" ht="24.15" customHeight="1">
      <c r="A263" s="36"/>
      <c r="B263" s="37"/>
      <c r="C263" s="242" t="s">
        <v>587</v>
      </c>
      <c r="D263" s="242" t="s">
        <v>149</v>
      </c>
      <c r="E263" s="243" t="s">
        <v>588</v>
      </c>
      <c r="F263" s="244" t="s">
        <v>291</v>
      </c>
      <c r="G263" s="245" t="s">
        <v>158</v>
      </c>
      <c r="H263" s="246">
        <v>27</v>
      </c>
      <c r="I263" s="247"/>
      <c r="J263" s="248">
        <f>ROUND(I263*H263,2)</f>
        <v>0</v>
      </c>
      <c r="K263" s="249"/>
      <c r="L263" s="250"/>
      <c r="M263" s="251" t="s">
        <v>1</v>
      </c>
      <c r="N263" s="252" t="s">
        <v>40</v>
      </c>
      <c r="O263" s="89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41" t="s">
        <v>153</v>
      </c>
      <c r="AT263" s="241" t="s">
        <v>149</v>
      </c>
      <c r="AU263" s="241" t="s">
        <v>83</v>
      </c>
      <c r="AY263" s="13" t="s">
        <v>142</v>
      </c>
      <c r="BE263" s="137">
        <f>IF(N263="základní",J263,0)</f>
        <v>0</v>
      </c>
      <c r="BF263" s="137">
        <f>IF(N263="snížená",J263,0)</f>
        <v>0</v>
      </c>
      <c r="BG263" s="137">
        <f>IF(N263="zákl. přenesená",J263,0)</f>
        <v>0</v>
      </c>
      <c r="BH263" s="137">
        <f>IF(N263="sníž. přenesená",J263,0)</f>
        <v>0</v>
      </c>
      <c r="BI263" s="137">
        <f>IF(N263="nulová",J263,0)</f>
        <v>0</v>
      </c>
      <c r="BJ263" s="13" t="s">
        <v>83</v>
      </c>
      <c r="BK263" s="137">
        <f>ROUND(I263*H263,2)</f>
        <v>0</v>
      </c>
      <c r="BL263" s="13" t="s">
        <v>147</v>
      </c>
      <c r="BM263" s="241" t="s">
        <v>589</v>
      </c>
    </row>
    <row r="264" s="2" customFormat="1" ht="24.15" customHeight="1">
      <c r="A264" s="36"/>
      <c r="B264" s="37"/>
      <c r="C264" s="242" t="s">
        <v>590</v>
      </c>
      <c r="D264" s="242" t="s">
        <v>149</v>
      </c>
      <c r="E264" s="243" t="s">
        <v>591</v>
      </c>
      <c r="F264" s="244" t="s">
        <v>295</v>
      </c>
      <c r="G264" s="245" t="s">
        <v>195</v>
      </c>
      <c r="H264" s="246">
        <v>6.4000000000000004</v>
      </c>
      <c r="I264" s="247"/>
      <c r="J264" s="248">
        <f>ROUND(I264*H264,2)</f>
        <v>0</v>
      </c>
      <c r="K264" s="249"/>
      <c r="L264" s="250"/>
      <c r="M264" s="251" t="s">
        <v>1</v>
      </c>
      <c r="N264" s="252" t="s">
        <v>40</v>
      </c>
      <c r="O264" s="89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41" t="s">
        <v>153</v>
      </c>
      <c r="AT264" s="241" t="s">
        <v>149</v>
      </c>
      <c r="AU264" s="241" t="s">
        <v>83</v>
      </c>
      <c r="AY264" s="13" t="s">
        <v>142</v>
      </c>
      <c r="BE264" s="137">
        <f>IF(N264="základní",J264,0)</f>
        <v>0</v>
      </c>
      <c r="BF264" s="137">
        <f>IF(N264="snížená",J264,0)</f>
        <v>0</v>
      </c>
      <c r="BG264" s="137">
        <f>IF(N264="zákl. přenesená",J264,0)</f>
        <v>0</v>
      </c>
      <c r="BH264" s="137">
        <f>IF(N264="sníž. přenesená",J264,0)</f>
        <v>0</v>
      </c>
      <c r="BI264" s="137">
        <f>IF(N264="nulová",J264,0)</f>
        <v>0</v>
      </c>
      <c r="BJ264" s="13" t="s">
        <v>83</v>
      </c>
      <c r="BK264" s="137">
        <f>ROUND(I264*H264,2)</f>
        <v>0</v>
      </c>
      <c r="BL264" s="13" t="s">
        <v>147</v>
      </c>
      <c r="BM264" s="241" t="s">
        <v>592</v>
      </c>
    </row>
    <row r="265" s="11" customFormat="1" ht="25.92" customHeight="1">
      <c r="A265" s="11"/>
      <c r="B265" s="215"/>
      <c r="C265" s="216"/>
      <c r="D265" s="217" t="s">
        <v>74</v>
      </c>
      <c r="E265" s="218" t="s">
        <v>593</v>
      </c>
      <c r="F265" s="218" t="s">
        <v>594</v>
      </c>
      <c r="G265" s="216"/>
      <c r="H265" s="216"/>
      <c r="I265" s="219"/>
      <c r="J265" s="220">
        <f>BK265</f>
        <v>0</v>
      </c>
      <c r="K265" s="216"/>
      <c r="L265" s="221"/>
      <c r="M265" s="222"/>
      <c r="N265" s="223"/>
      <c r="O265" s="223"/>
      <c r="P265" s="224">
        <f>SUM(P266:P274)</f>
        <v>0</v>
      </c>
      <c r="Q265" s="223"/>
      <c r="R265" s="224">
        <f>SUM(R266:R274)</f>
        <v>0.44984999999999997</v>
      </c>
      <c r="S265" s="223"/>
      <c r="T265" s="225">
        <f>SUM(T266:T274)</f>
        <v>0</v>
      </c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R265" s="226" t="s">
        <v>83</v>
      </c>
      <c r="AT265" s="227" t="s">
        <v>74</v>
      </c>
      <c r="AU265" s="227" t="s">
        <v>75</v>
      </c>
      <c r="AY265" s="226" t="s">
        <v>142</v>
      </c>
      <c r="BK265" s="228">
        <f>SUM(BK266:BK274)</f>
        <v>0</v>
      </c>
    </row>
    <row r="266" s="2" customFormat="1" ht="24.15" customHeight="1">
      <c r="A266" s="36"/>
      <c r="B266" s="37"/>
      <c r="C266" s="229" t="s">
        <v>595</v>
      </c>
      <c r="D266" s="229" t="s">
        <v>143</v>
      </c>
      <c r="E266" s="230" t="s">
        <v>596</v>
      </c>
      <c r="F266" s="231" t="s">
        <v>597</v>
      </c>
      <c r="G266" s="232" t="s">
        <v>152</v>
      </c>
      <c r="H266" s="233">
        <v>1</v>
      </c>
      <c r="I266" s="234"/>
      <c r="J266" s="235">
        <f>ROUND(I266*H266,2)</f>
        <v>0</v>
      </c>
      <c r="K266" s="236"/>
      <c r="L266" s="39"/>
      <c r="M266" s="237" t="s">
        <v>1</v>
      </c>
      <c r="N266" s="238" t="s">
        <v>40</v>
      </c>
      <c r="O266" s="89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41" t="s">
        <v>208</v>
      </c>
      <c r="AT266" s="241" t="s">
        <v>143</v>
      </c>
      <c r="AU266" s="241" t="s">
        <v>83</v>
      </c>
      <c r="AY266" s="13" t="s">
        <v>142</v>
      </c>
      <c r="BE266" s="137">
        <f>IF(N266="základní",J266,0)</f>
        <v>0</v>
      </c>
      <c r="BF266" s="137">
        <f>IF(N266="snížená",J266,0)</f>
        <v>0</v>
      </c>
      <c r="BG266" s="137">
        <f>IF(N266="zákl. přenesená",J266,0)</f>
        <v>0</v>
      </c>
      <c r="BH266" s="137">
        <f>IF(N266="sníž. přenesená",J266,0)</f>
        <v>0</v>
      </c>
      <c r="BI266" s="137">
        <f>IF(N266="nulová",J266,0)</f>
        <v>0</v>
      </c>
      <c r="BJ266" s="13" t="s">
        <v>83</v>
      </c>
      <c r="BK266" s="137">
        <f>ROUND(I266*H266,2)</f>
        <v>0</v>
      </c>
      <c r="BL266" s="13" t="s">
        <v>208</v>
      </c>
      <c r="BM266" s="241" t="s">
        <v>598</v>
      </c>
    </row>
    <row r="267" s="2" customFormat="1" ht="16.5" customHeight="1">
      <c r="A267" s="36"/>
      <c r="B267" s="37"/>
      <c r="C267" s="229" t="s">
        <v>599</v>
      </c>
      <c r="D267" s="229" t="s">
        <v>143</v>
      </c>
      <c r="E267" s="230" t="s">
        <v>600</v>
      </c>
      <c r="F267" s="231" t="s">
        <v>601</v>
      </c>
      <c r="G267" s="232" t="s">
        <v>602</v>
      </c>
      <c r="H267" s="233">
        <v>1</v>
      </c>
      <c r="I267" s="234"/>
      <c r="J267" s="235">
        <f>ROUND(I267*H267,2)</f>
        <v>0</v>
      </c>
      <c r="K267" s="236"/>
      <c r="L267" s="39"/>
      <c r="M267" s="237" t="s">
        <v>1</v>
      </c>
      <c r="N267" s="238" t="s">
        <v>40</v>
      </c>
      <c r="O267" s="89"/>
      <c r="P267" s="239">
        <f>O267*H267</f>
        <v>0</v>
      </c>
      <c r="Q267" s="239">
        <v>0</v>
      </c>
      <c r="R267" s="239">
        <f>Q267*H267</f>
        <v>0</v>
      </c>
      <c r="S267" s="239">
        <v>0</v>
      </c>
      <c r="T267" s="24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41" t="s">
        <v>208</v>
      </c>
      <c r="AT267" s="241" t="s">
        <v>143</v>
      </c>
      <c r="AU267" s="241" t="s">
        <v>83</v>
      </c>
      <c r="AY267" s="13" t="s">
        <v>142</v>
      </c>
      <c r="BE267" s="137">
        <f>IF(N267="základní",J267,0)</f>
        <v>0</v>
      </c>
      <c r="BF267" s="137">
        <f>IF(N267="snížená",J267,0)</f>
        <v>0</v>
      </c>
      <c r="BG267" s="137">
        <f>IF(N267="zákl. přenesená",J267,0)</f>
        <v>0</v>
      </c>
      <c r="BH267" s="137">
        <f>IF(N267="sníž. přenesená",J267,0)</f>
        <v>0</v>
      </c>
      <c r="BI267" s="137">
        <f>IF(N267="nulová",J267,0)</f>
        <v>0</v>
      </c>
      <c r="BJ267" s="13" t="s">
        <v>83</v>
      </c>
      <c r="BK267" s="137">
        <f>ROUND(I267*H267,2)</f>
        <v>0</v>
      </c>
      <c r="BL267" s="13" t="s">
        <v>208</v>
      </c>
      <c r="BM267" s="241" t="s">
        <v>603</v>
      </c>
    </row>
    <row r="268" s="2" customFormat="1" ht="16.5" customHeight="1">
      <c r="A268" s="36"/>
      <c r="B268" s="37"/>
      <c r="C268" s="229" t="s">
        <v>604</v>
      </c>
      <c r="D268" s="229" t="s">
        <v>143</v>
      </c>
      <c r="E268" s="230" t="s">
        <v>605</v>
      </c>
      <c r="F268" s="231" t="s">
        <v>606</v>
      </c>
      <c r="G268" s="232" t="s">
        <v>152</v>
      </c>
      <c r="H268" s="233">
        <v>6</v>
      </c>
      <c r="I268" s="234"/>
      <c r="J268" s="235">
        <f>ROUND(I268*H268,2)</f>
        <v>0</v>
      </c>
      <c r="K268" s="236"/>
      <c r="L268" s="39"/>
      <c r="M268" s="237" t="s">
        <v>1</v>
      </c>
      <c r="N268" s="238" t="s">
        <v>40</v>
      </c>
      <c r="O268" s="89"/>
      <c r="P268" s="239">
        <f>O268*H268</f>
        <v>0</v>
      </c>
      <c r="Q268" s="239">
        <v>0</v>
      </c>
      <c r="R268" s="239">
        <f>Q268*H268</f>
        <v>0</v>
      </c>
      <c r="S268" s="239">
        <v>0</v>
      </c>
      <c r="T268" s="240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41" t="s">
        <v>208</v>
      </c>
      <c r="AT268" s="241" t="s">
        <v>143</v>
      </c>
      <c r="AU268" s="241" t="s">
        <v>83</v>
      </c>
      <c r="AY268" s="13" t="s">
        <v>142</v>
      </c>
      <c r="BE268" s="137">
        <f>IF(N268="základní",J268,0)</f>
        <v>0</v>
      </c>
      <c r="BF268" s="137">
        <f>IF(N268="snížená",J268,0)</f>
        <v>0</v>
      </c>
      <c r="BG268" s="137">
        <f>IF(N268="zákl. přenesená",J268,0)</f>
        <v>0</v>
      </c>
      <c r="BH268" s="137">
        <f>IF(N268="sníž. přenesená",J268,0)</f>
        <v>0</v>
      </c>
      <c r="BI268" s="137">
        <f>IF(N268="nulová",J268,0)</f>
        <v>0</v>
      </c>
      <c r="BJ268" s="13" t="s">
        <v>83</v>
      </c>
      <c r="BK268" s="137">
        <f>ROUND(I268*H268,2)</f>
        <v>0</v>
      </c>
      <c r="BL268" s="13" t="s">
        <v>208</v>
      </c>
      <c r="BM268" s="241" t="s">
        <v>607</v>
      </c>
    </row>
    <row r="269" s="2" customFormat="1" ht="24.15" customHeight="1">
      <c r="A269" s="36"/>
      <c r="B269" s="37"/>
      <c r="C269" s="229" t="s">
        <v>608</v>
      </c>
      <c r="D269" s="229" t="s">
        <v>143</v>
      </c>
      <c r="E269" s="230" t="s">
        <v>609</v>
      </c>
      <c r="F269" s="231" t="s">
        <v>610</v>
      </c>
      <c r="G269" s="232" t="s">
        <v>152</v>
      </c>
      <c r="H269" s="233">
        <v>5</v>
      </c>
      <c r="I269" s="234"/>
      <c r="J269" s="235">
        <f>ROUND(I269*H269,2)</f>
        <v>0</v>
      </c>
      <c r="K269" s="236"/>
      <c r="L269" s="39"/>
      <c r="M269" s="237" t="s">
        <v>1</v>
      </c>
      <c r="N269" s="238" t="s">
        <v>40</v>
      </c>
      <c r="O269" s="89"/>
      <c r="P269" s="239">
        <f>O269*H269</f>
        <v>0</v>
      </c>
      <c r="Q269" s="239">
        <v>0.00064999999999999997</v>
      </c>
      <c r="R269" s="239">
        <f>Q269*H269</f>
        <v>0.0032499999999999999</v>
      </c>
      <c r="S269" s="239">
        <v>0</v>
      </c>
      <c r="T269" s="24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41" t="s">
        <v>208</v>
      </c>
      <c r="AT269" s="241" t="s">
        <v>143</v>
      </c>
      <c r="AU269" s="241" t="s">
        <v>83</v>
      </c>
      <c r="AY269" s="13" t="s">
        <v>142</v>
      </c>
      <c r="BE269" s="137">
        <f>IF(N269="základní",J269,0)</f>
        <v>0</v>
      </c>
      <c r="BF269" s="137">
        <f>IF(N269="snížená",J269,0)</f>
        <v>0</v>
      </c>
      <c r="BG269" s="137">
        <f>IF(N269="zákl. přenesená",J269,0)</f>
        <v>0</v>
      </c>
      <c r="BH269" s="137">
        <f>IF(N269="sníž. přenesená",J269,0)</f>
        <v>0</v>
      </c>
      <c r="BI269" s="137">
        <f>IF(N269="nulová",J269,0)</f>
        <v>0</v>
      </c>
      <c r="BJ269" s="13" t="s">
        <v>83</v>
      </c>
      <c r="BK269" s="137">
        <f>ROUND(I269*H269,2)</f>
        <v>0</v>
      </c>
      <c r="BL269" s="13" t="s">
        <v>208</v>
      </c>
      <c r="BM269" s="241" t="s">
        <v>611</v>
      </c>
    </row>
    <row r="270" s="2" customFormat="1" ht="24.15" customHeight="1">
      <c r="A270" s="36"/>
      <c r="B270" s="37"/>
      <c r="C270" s="229" t="s">
        <v>612</v>
      </c>
      <c r="D270" s="229" t="s">
        <v>143</v>
      </c>
      <c r="E270" s="230" t="s">
        <v>613</v>
      </c>
      <c r="F270" s="231" t="s">
        <v>614</v>
      </c>
      <c r="G270" s="232" t="s">
        <v>152</v>
      </c>
      <c r="H270" s="233">
        <v>5</v>
      </c>
      <c r="I270" s="234"/>
      <c r="J270" s="235">
        <f>ROUND(I270*H270,2)</f>
        <v>0</v>
      </c>
      <c r="K270" s="236"/>
      <c r="L270" s="39"/>
      <c r="M270" s="237" t="s">
        <v>1</v>
      </c>
      <c r="N270" s="238" t="s">
        <v>40</v>
      </c>
      <c r="O270" s="89"/>
      <c r="P270" s="239">
        <f>O270*H270</f>
        <v>0</v>
      </c>
      <c r="Q270" s="239">
        <v>0</v>
      </c>
      <c r="R270" s="239">
        <f>Q270*H270</f>
        <v>0</v>
      </c>
      <c r="S270" s="239">
        <v>0</v>
      </c>
      <c r="T270" s="24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41" t="s">
        <v>208</v>
      </c>
      <c r="AT270" s="241" t="s">
        <v>143</v>
      </c>
      <c r="AU270" s="241" t="s">
        <v>83</v>
      </c>
      <c r="AY270" s="13" t="s">
        <v>142</v>
      </c>
      <c r="BE270" s="137">
        <f>IF(N270="základní",J270,0)</f>
        <v>0</v>
      </c>
      <c r="BF270" s="137">
        <f>IF(N270="snížená",J270,0)</f>
        <v>0</v>
      </c>
      <c r="BG270" s="137">
        <f>IF(N270="zákl. přenesená",J270,0)</f>
        <v>0</v>
      </c>
      <c r="BH270" s="137">
        <f>IF(N270="sníž. přenesená",J270,0)</f>
        <v>0</v>
      </c>
      <c r="BI270" s="137">
        <f>IF(N270="nulová",J270,0)</f>
        <v>0</v>
      </c>
      <c r="BJ270" s="13" t="s">
        <v>83</v>
      </c>
      <c r="BK270" s="137">
        <f>ROUND(I270*H270,2)</f>
        <v>0</v>
      </c>
      <c r="BL270" s="13" t="s">
        <v>208</v>
      </c>
      <c r="BM270" s="241" t="s">
        <v>615</v>
      </c>
    </row>
    <row r="271" s="2" customFormat="1" ht="16.5" customHeight="1">
      <c r="A271" s="36"/>
      <c r="B271" s="37"/>
      <c r="C271" s="242" t="s">
        <v>616</v>
      </c>
      <c r="D271" s="242" t="s">
        <v>149</v>
      </c>
      <c r="E271" s="243" t="s">
        <v>617</v>
      </c>
      <c r="F271" s="244" t="s">
        <v>618</v>
      </c>
      <c r="G271" s="245" t="s">
        <v>152</v>
      </c>
      <c r="H271" s="246">
        <v>5</v>
      </c>
      <c r="I271" s="247"/>
      <c r="J271" s="248">
        <f>ROUND(I271*H271,2)</f>
        <v>0</v>
      </c>
      <c r="K271" s="249"/>
      <c r="L271" s="250"/>
      <c r="M271" s="251" t="s">
        <v>1</v>
      </c>
      <c r="N271" s="252" t="s">
        <v>40</v>
      </c>
      <c r="O271" s="89"/>
      <c r="P271" s="239">
        <f>O271*H271</f>
        <v>0</v>
      </c>
      <c r="Q271" s="239">
        <v>0.065000000000000002</v>
      </c>
      <c r="R271" s="239">
        <f>Q271*H271</f>
        <v>0.32500000000000001</v>
      </c>
      <c r="S271" s="239">
        <v>0</v>
      </c>
      <c r="T271" s="24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41" t="s">
        <v>273</v>
      </c>
      <c r="AT271" s="241" t="s">
        <v>149</v>
      </c>
      <c r="AU271" s="241" t="s">
        <v>83</v>
      </c>
      <c r="AY271" s="13" t="s">
        <v>142</v>
      </c>
      <c r="BE271" s="137">
        <f>IF(N271="základní",J271,0)</f>
        <v>0</v>
      </c>
      <c r="BF271" s="137">
        <f>IF(N271="snížená",J271,0)</f>
        <v>0</v>
      </c>
      <c r="BG271" s="137">
        <f>IF(N271="zákl. přenesená",J271,0)</f>
        <v>0</v>
      </c>
      <c r="BH271" s="137">
        <f>IF(N271="sníž. přenesená",J271,0)</f>
        <v>0</v>
      </c>
      <c r="BI271" s="137">
        <f>IF(N271="nulová",J271,0)</f>
        <v>0</v>
      </c>
      <c r="BJ271" s="13" t="s">
        <v>83</v>
      </c>
      <c r="BK271" s="137">
        <f>ROUND(I271*H271,2)</f>
        <v>0</v>
      </c>
      <c r="BL271" s="13" t="s">
        <v>208</v>
      </c>
      <c r="BM271" s="241" t="s">
        <v>619</v>
      </c>
    </row>
    <row r="272" s="2" customFormat="1" ht="16.5" customHeight="1">
      <c r="A272" s="36"/>
      <c r="B272" s="37"/>
      <c r="C272" s="229" t="s">
        <v>620</v>
      </c>
      <c r="D272" s="229" t="s">
        <v>143</v>
      </c>
      <c r="E272" s="230" t="s">
        <v>621</v>
      </c>
      <c r="F272" s="231" t="s">
        <v>622</v>
      </c>
      <c r="G272" s="232" t="s">
        <v>152</v>
      </c>
      <c r="H272" s="233">
        <v>5</v>
      </c>
      <c r="I272" s="234"/>
      <c r="J272" s="235">
        <f>ROUND(I272*H272,2)</f>
        <v>0</v>
      </c>
      <c r="K272" s="236"/>
      <c r="L272" s="39"/>
      <c r="M272" s="237" t="s">
        <v>1</v>
      </c>
      <c r="N272" s="238" t="s">
        <v>40</v>
      </c>
      <c r="O272" s="89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41" t="s">
        <v>208</v>
      </c>
      <c r="AT272" s="241" t="s">
        <v>143</v>
      </c>
      <c r="AU272" s="241" t="s">
        <v>83</v>
      </c>
      <c r="AY272" s="13" t="s">
        <v>142</v>
      </c>
      <c r="BE272" s="137">
        <f>IF(N272="základní",J272,0)</f>
        <v>0</v>
      </c>
      <c r="BF272" s="137">
        <f>IF(N272="snížená",J272,0)</f>
        <v>0</v>
      </c>
      <c r="BG272" s="137">
        <f>IF(N272="zákl. přenesená",J272,0)</f>
        <v>0</v>
      </c>
      <c r="BH272" s="137">
        <f>IF(N272="sníž. přenesená",J272,0)</f>
        <v>0</v>
      </c>
      <c r="BI272" s="137">
        <f>IF(N272="nulová",J272,0)</f>
        <v>0</v>
      </c>
      <c r="BJ272" s="13" t="s">
        <v>83</v>
      </c>
      <c r="BK272" s="137">
        <f>ROUND(I272*H272,2)</f>
        <v>0</v>
      </c>
      <c r="BL272" s="13" t="s">
        <v>208</v>
      </c>
      <c r="BM272" s="241" t="s">
        <v>623</v>
      </c>
    </row>
    <row r="273" s="2" customFormat="1" ht="24.15" customHeight="1">
      <c r="A273" s="36"/>
      <c r="B273" s="37"/>
      <c r="C273" s="229" t="s">
        <v>624</v>
      </c>
      <c r="D273" s="229" t="s">
        <v>143</v>
      </c>
      <c r="E273" s="230" t="s">
        <v>625</v>
      </c>
      <c r="F273" s="231" t="s">
        <v>626</v>
      </c>
      <c r="G273" s="232" t="s">
        <v>152</v>
      </c>
      <c r="H273" s="233">
        <v>10</v>
      </c>
      <c r="I273" s="234"/>
      <c r="J273" s="235">
        <f>ROUND(I273*H273,2)</f>
        <v>0</v>
      </c>
      <c r="K273" s="236"/>
      <c r="L273" s="39"/>
      <c r="M273" s="237" t="s">
        <v>1</v>
      </c>
      <c r="N273" s="238" t="s">
        <v>40</v>
      </c>
      <c r="O273" s="89"/>
      <c r="P273" s="239">
        <f>O273*H273</f>
        <v>0</v>
      </c>
      <c r="Q273" s="239">
        <v>0.0038</v>
      </c>
      <c r="R273" s="239">
        <f>Q273*H273</f>
        <v>0.037999999999999999</v>
      </c>
      <c r="S273" s="239">
        <v>0</v>
      </c>
      <c r="T273" s="24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41" t="s">
        <v>208</v>
      </c>
      <c r="AT273" s="241" t="s">
        <v>143</v>
      </c>
      <c r="AU273" s="241" t="s">
        <v>83</v>
      </c>
      <c r="AY273" s="13" t="s">
        <v>142</v>
      </c>
      <c r="BE273" s="137">
        <f>IF(N273="základní",J273,0)</f>
        <v>0</v>
      </c>
      <c r="BF273" s="137">
        <f>IF(N273="snížená",J273,0)</f>
        <v>0</v>
      </c>
      <c r="BG273" s="137">
        <f>IF(N273="zákl. přenesená",J273,0)</f>
        <v>0</v>
      </c>
      <c r="BH273" s="137">
        <f>IF(N273="sníž. přenesená",J273,0)</f>
        <v>0</v>
      </c>
      <c r="BI273" s="137">
        <f>IF(N273="nulová",J273,0)</f>
        <v>0</v>
      </c>
      <c r="BJ273" s="13" t="s">
        <v>83</v>
      </c>
      <c r="BK273" s="137">
        <f>ROUND(I273*H273,2)</f>
        <v>0</v>
      </c>
      <c r="BL273" s="13" t="s">
        <v>208</v>
      </c>
      <c r="BM273" s="241" t="s">
        <v>627</v>
      </c>
    </row>
    <row r="274" s="2" customFormat="1" ht="21.75" customHeight="1">
      <c r="A274" s="36"/>
      <c r="B274" s="37"/>
      <c r="C274" s="229" t="s">
        <v>628</v>
      </c>
      <c r="D274" s="229" t="s">
        <v>143</v>
      </c>
      <c r="E274" s="230" t="s">
        <v>629</v>
      </c>
      <c r="F274" s="231" t="s">
        <v>630</v>
      </c>
      <c r="G274" s="232" t="s">
        <v>152</v>
      </c>
      <c r="H274" s="233">
        <v>11</v>
      </c>
      <c r="I274" s="234"/>
      <c r="J274" s="235">
        <f>ROUND(I274*H274,2)</f>
        <v>0</v>
      </c>
      <c r="K274" s="236"/>
      <c r="L274" s="39"/>
      <c r="M274" s="253" t="s">
        <v>1</v>
      </c>
      <c r="N274" s="254" t="s">
        <v>40</v>
      </c>
      <c r="O274" s="255"/>
      <c r="P274" s="256">
        <f>O274*H274</f>
        <v>0</v>
      </c>
      <c r="Q274" s="256">
        <v>0.0076</v>
      </c>
      <c r="R274" s="256">
        <f>Q274*H274</f>
        <v>0.083599999999999994</v>
      </c>
      <c r="S274" s="256">
        <v>0</v>
      </c>
      <c r="T274" s="257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41" t="s">
        <v>208</v>
      </c>
      <c r="AT274" s="241" t="s">
        <v>143</v>
      </c>
      <c r="AU274" s="241" t="s">
        <v>83</v>
      </c>
      <c r="AY274" s="13" t="s">
        <v>142</v>
      </c>
      <c r="BE274" s="137">
        <f>IF(N274="základní",J274,0)</f>
        <v>0</v>
      </c>
      <c r="BF274" s="137">
        <f>IF(N274="snížená",J274,0)</f>
        <v>0</v>
      </c>
      <c r="BG274" s="137">
        <f>IF(N274="zákl. přenesená",J274,0)</f>
        <v>0</v>
      </c>
      <c r="BH274" s="137">
        <f>IF(N274="sníž. přenesená",J274,0)</f>
        <v>0</v>
      </c>
      <c r="BI274" s="137">
        <f>IF(N274="nulová",J274,0)</f>
        <v>0</v>
      </c>
      <c r="BJ274" s="13" t="s">
        <v>83</v>
      </c>
      <c r="BK274" s="137">
        <f>ROUND(I274*H274,2)</f>
        <v>0</v>
      </c>
      <c r="BL274" s="13" t="s">
        <v>208</v>
      </c>
      <c r="BM274" s="241" t="s">
        <v>631</v>
      </c>
    </row>
    <row r="275" s="2" customFormat="1" ht="6.96" customHeight="1">
      <c r="A275" s="36"/>
      <c r="B275" s="64"/>
      <c r="C275" s="65"/>
      <c r="D275" s="65"/>
      <c r="E275" s="65"/>
      <c r="F275" s="65"/>
      <c r="G275" s="65"/>
      <c r="H275" s="65"/>
      <c r="I275" s="65"/>
      <c r="J275" s="65"/>
      <c r="K275" s="65"/>
      <c r="L275" s="39"/>
      <c r="M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</row>
  </sheetData>
  <sheetProtection sheet="1" autoFilter="0" formatColumns="0" formatRows="0" objects="1" scenarios="1" spinCount="100000" saltValue="E+rOgsw/r3pxz9NrSVOY6nyP8YVgrLrOij+w7JDaqARm+61PmdZGjxA+oKrwdziftGlvX1vTlHYbNOrxwzHKBg==" hashValue="xibRtLRqJR8Q8AgHew/5pey6Wu/SNhhBsFSPWwtdjtKPWTtSCyx4x+OtlA3a+DmhXnuhPCHn8Gbc1kCiTjjlAQ==" algorithmName="SHA-512" password="CC35"/>
  <autoFilter ref="C131:K274"/>
  <mergeCells count="14">
    <mergeCell ref="E7:H7"/>
    <mergeCell ref="E9:H9"/>
    <mergeCell ref="E18:H18"/>
    <mergeCell ref="E27:H27"/>
    <mergeCell ref="E85:H85"/>
    <mergeCell ref="E87:H87"/>
    <mergeCell ref="D106:F106"/>
    <mergeCell ref="D107:F107"/>
    <mergeCell ref="D108:F108"/>
    <mergeCell ref="D109:F109"/>
    <mergeCell ref="D110:F11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DESKTOP-V6JU39B\DAN</dc:creator>
  <cp:lastModifiedBy>DESKTOP-V6JU39B\DAN</cp:lastModifiedBy>
  <dcterms:created xsi:type="dcterms:W3CDTF">2023-06-28T12:19:48Z</dcterms:created>
  <dcterms:modified xsi:type="dcterms:W3CDTF">2023-06-28T12:19:50Z</dcterms:modified>
</cp:coreProperties>
</file>